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saofloly2\prr$\RECORDS_REQ\7725\In Progress\"/>
    </mc:Choice>
  </mc:AlternateContent>
  <xr:revisionPtr revIDLastSave="0" documentId="13_ncr:1_{7431C16B-F805-430F-A524-056E5A4AAF6B}" xr6:coauthVersionLast="47" xr6:coauthVersionMax="47" xr10:uidLastSave="{00000000-0000-0000-0000-000000000000}"/>
  <workbookProtection workbookAlgorithmName="SHA-512" workbookHashValue="1yO1D/U5JPdpyf1u1gaGogV4H6B84n3JHCMYvriVX5Yk9H8pwQKxgnXZe3OWxoDHoICZ8sRiw1JqizU7C3YmcQ==" workbookSaltValue="3LgdE7ITqmLPdYHyROxJDQ==" workbookSpinCount="100000" lockStructure="1"/>
  <bookViews>
    <workbookView xWindow="-28920" yWindow="-1785" windowWidth="29040" windowHeight="15720" activeTab="4" xr2:uid="{B119C325-FC5B-493F-A0B9-88A261904D83}"/>
  </bookViews>
  <sheets>
    <sheet name="1) Timecards" sheetId="2" r:id="rId1"/>
    <sheet name="2) Leave Slips" sheetId="1" r:id="rId2"/>
    <sheet name="3) Overlaps" sheetId="6" r:id="rId3"/>
    <sheet name="4) PT DSHS Overlap timecodes" sheetId="7" r:id="rId4"/>
    <sheet name="5) Pay Rate Changes" sheetId="5" r:id="rId5"/>
  </sheets>
  <definedNames>
    <definedName name="_xlnm._FilterDatabase" localSheetId="0" hidden="1">'1) Timecards'!$A$12:$W$446</definedName>
    <definedName name="_xlnm._FilterDatabase" localSheetId="1" hidden="1">'2) Leave Slips'!$A$1:$Q$129</definedName>
    <definedName name="_xlnm._FilterDatabase" localSheetId="2" hidden="1">'3) Overlaps'!$A$9:$U$441</definedName>
  </definedNames>
  <calcPr calcId="191029"/>
  <pivotCaches>
    <pivotCache cacheId="0" r:id="rId6"/>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1" i="5" l="1"/>
  <c r="C49" i="5"/>
  <c r="W344" i="2"/>
  <c r="V344" i="2"/>
  <c r="W303" i="2"/>
  <c r="V303" i="2"/>
  <c r="W285" i="2"/>
  <c r="V285" i="2"/>
  <c r="W276" i="2"/>
  <c r="V276" i="2"/>
  <c r="W246" i="2"/>
  <c r="V246" i="2"/>
  <c r="W227" i="2"/>
  <c r="V227" i="2"/>
  <c r="W214" i="2"/>
  <c r="V214" i="2"/>
  <c r="W207" i="2"/>
  <c r="V207" i="2"/>
  <c r="W201" i="2"/>
  <c r="V201" i="2"/>
  <c r="V185" i="2"/>
  <c r="W185" i="2"/>
  <c r="W171" i="2"/>
  <c r="V171" i="2"/>
  <c r="V158" i="2"/>
  <c r="W158" i="2"/>
  <c r="W144" i="2"/>
  <c r="V144" i="2"/>
  <c r="W117" i="2"/>
  <c r="V117" i="2"/>
  <c r="W444" i="2"/>
  <c r="V103" i="2"/>
  <c r="W103" i="2"/>
  <c r="O440" i="6"/>
  <c r="O441" i="6" s="1"/>
  <c r="O438" i="6"/>
  <c r="K437" i="6"/>
  <c r="J437" i="6"/>
  <c r="I437" i="6"/>
  <c r="B437" i="6"/>
  <c r="K436" i="6"/>
  <c r="J436" i="6"/>
  <c r="I436" i="6"/>
  <c r="B436" i="6"/>
  <c r="T435" i="6"/>
  <c r="K435" i="6"/>
  <c r="J435" i="6"/>
  <c r="I435" i="6"/>
  <c r="B435" i="6"/>
  <c r="T434" i="6"/>
  <c r="K434" i="6"/>
  <c r="J434" i="6"/>
  <c r="I434" i="6"/>
  <c r="B434" i="6"/>
  <c r="K433" i="6"/>
  <c r="J433" i="6"/>
  <c r="I433" i="6"/>
  <c r="B433" i="6"/>
  <c r="K432" i="6"/>
  <c r="J432" i="6"/>
  <c r="I432" i="6"/>
  <c r="B432" i="6"/>
  <c r="K431" i="6"/>
  <c r="J431" i="6"/>
  <c r="I431" i="6"/>
  <c r="B431" i="6"/>
  <c r="T430" i="6"/>
  <c r="K430" i="6"/>
  <c r="J430" i="6"/>
  <c r="I430" i="6"/>
  <c r="B430" i="6"/>
  <c r="T429" i="6"/>
  <c r="K429" i="6"/>
  <c r="J429" i="6"/>
  <c r="I429" i="6"/>
  <c r="B429" i="6"/>
  <c r="T428" i="6"/>
  <c r="K428" i="6"/>
  <c r="J428" i="6"/>
  <c r="I428" i="6"/>
  <c r="B428" i="6"/>
  <c r="T427" i="6"/>
  <c r="K427" i="6"/>
  <c r="J427" i="6"/>
  <c r="I427" i="6"/>
  <c r="B427" i="6"/>
  <c r="K426" i="6"/>
  <c r="J426" i="6"/>
  <c r="I426" i="6"/>
  <c r="B426" i="6"/>
  <c r="K425" i="6"/>
  <c r="J425" i="6"/>
  <c r="I425" i="6"/>
  <c r="B425" i="6"/>
  <c r="K424" i="6"/>
  <c r="J424" i="6"/>
  <c r="I424" i="6"/>
  <c r="B424" i="6"/>
  <c r="K423" i="6"/>
  <c r="J423" i="6"/>
  <c r="I423" i="6"/>
  <c r="B423" i="6"/>
  <c r="T422" i="6"/>
  <c r="K422" i="6"/>
  <c r="J422" i="6"/>
  <c r="I422" i="6"/>
  <c r="B422" i="6"/>
  <c r="K421" i="6"/>
  <c r="J421" i="6"/>
  <c r="I421" i="6"/>
  <c r="B421" i="6"/>
  <c r="K420" i="6"/>
  <c r="J420" i="6"/>
  <c r="I420" i="6"/>
  <c r="B420" i="6"/>
  <c r="K419" i="6"/>
  <c r="J419" i="6"/>
  <c r="I419" i="6"/>
  <c r="B419" i="6"/>
  <c r="K418" i="6"/>
  <c r="J418" i="6"/>
  <c r="I418" i="6"/>
  <c r="B418" i="6"/>
  <c r="K417" i="6"/>
  <c r="J417" i="6"/>
  <c r="I417" i="6"/>
  <c r="B417" i="6"/>
  <c r="K416" i="6"/>
  <c r="J416" i="6"/>
  <c r="I416" i="6"/>
  <c r="B416" i="6"/>
  <c r="T415" i="6"/>
  <c r="K415" i="6"/>
  <c r="J415" i="6"/>
  <c r="I415" i="6"/>
  <c r="B415" i="6"/>
  <c r="T414" i="6"/>
  <c r="K414" i="6"/>
  <c r="J414" i="6"/>
  <c r="I414" i="6"/>
  <c r="B414" i="6"/>
  <c r="K413" i="6"/>
  <c r="J413" i="6"/>
  <c r="I413" i="6"/>
  <c r="B413" i="6"/>
  <c r="K412" i="6"/>
  <c r="J412" i="6"/>
  <c r="I412" i="6"/>
  <c r="B412" i="6"/>
  <c r="K411" i="6"/>
  <c r="J411" i="6"/>
  <c r="I411" i="6"/>
  <c r="B411" i="6"/>
  <c r="K410" i="6"/>
  <c r="J410" i="6"/>
  <c r="I410" i="6"/>
  <c r="B410" i="6"/>
  <c r="K409" i="6"/>
  <c r="J409" i="6"/>
  <c r="I409" i="6"/>
  <c r="B409" i="6"/>
  <c r="K408" i="6"/>
  <c r="J408" i="6"/>
  <c r="I408" i="6"/>
  <c r="B408" i="6"/>
  <c r="K407" i="6"/>
  <c r="J407" i="6"/>
  <c r="I407" i="6"/>
  <c r="B407" i="6"/>
  <c r="T406" i="6"/>
  <c r="K406" i="6"/>
  <c r="J406" i="6"/>
  <c r="I406" i="6"/>
  <c r="B406" i="6"/>
  <c r="K405" i="6"/>
  <c r="J405" i="6"/>
  <c r="I405" i="6"/>
  <c r="B405" i="6"/>
  <c r="K404" i="6"/>
  <c r="J404" i="6"/>
  <c r="I404" i="6"/>
  <c r="B404" i="6"/>
  <c r="K403" i="6"/>
  <c r="J403" i="6"/>
  <c r="I403" i="6"/>
  <c r="B403" i="6"/>
  <c r="K402" i="6"/>
  <c r="J402" i="6"/>
  <c r="I402" i="6"/>
  <c r="B402" i="6"/>
  <c r="K401" i="6"/>
  <c r="J401" i="6"/>
  <c r="I401" i="6"/>
  <c r="B401" i="6"/>
  <c r="K400" i="6"/>
  <c r="J400" i="6"/>
  <c r="I400" i="6"/>
  <c r="B400" i="6"/>
  <c r="K399" i="6"/>
  <c r="J399" i="6"/>
  <c r="I399" i="6"/>
  <c r="B399" i="6"/>
  <c r="K398" i="6"/>
  <c r="J398" i="6"/>
  <c r="I398" i="6"/>
  <c r="B398" i="6"/>
  <c r="K397" i="6"/>
  <c r="J397" i="6"/>
  <c r="I397" i="6"/>
  <c r="B397" i="6"/>
  <c r="K396" i="6"/>
  <c r="J396" i="6"/>
  <c r="I396" i="6"/>
  <c r="B396" i="6"/>
  <c r="K395" i="6"/>
  <c r="J395" i="6"/>
  <c r="I395" i="6"/>
  <c r="B395" i="6"/>
  <c r="K394" i="6"/>
  <c r="J394" i="6"/>
  <c r="I394" i="6"/>
  <c r="B394" i="6"/>
  <c r="K393" i="6"/>
  <c r="J393" i="6"/>
  <c r="I393" i="6"/>
  <c r="B393" i="6"/>
  <c r="K392" i="6"/>
  <c r="J392" i="6"/>
  <c r="I392" i="6"/>
  <c r="B392" i="6"/>
  <c r="T391" i="6"/>
  <c r="K391" i="6"/>
  <c r="J391" i="6"/>
  <c r="I391" i="6"/>
  <c r="B391" i="6"/>
  <c r="T390" i="6"/>
  <c r="K390" i="6"/>
  <c r="J390" i="6"/>
  <c r="I390" i="6"/>
  <c r="B390" i="6"/>
  <c r="T389" i="6"/>
  <c r="K389" i="6"/>
  <c r="J389" i="6"/>
  <c r="I389" i="6"/>
  <c r="B389" i="6"/>
  <c r="K388" i="6"/>
  <c r="J388" i="6"/>
  <c r="I388" i="6"/>
  <c r="B388" i="6"/>
  <c r="K387" i="6"/>
  <c r="J387" i="6"/>
  <c r="I387" i="6"/>
  <c r="B387" i="6"/>
  <c r="K386" i="6"/>
  <c r="J386" i="6"/>
  <c r="I386" i="6"/>
  <c r="B386" i="6"/>
  <c r="K385" i="6"/>
  <c r="J385" i="6"/>
  <c r="I385" i="6"/>
  <c r="B385" i="6"/>
  <c r="T384" i="6"/>
  <c r="K384" i="6"/>
  <c r="J384" i="6"/>
  <c r="I384" i="6"/>
  <c r="B384" i="6"/>
  <c r="T383" i="6"/>
  <c r="K383" i="6"/>
  <c r="J383" i="6"/>
  <c r="I383" i="6"/>
  <c r="B383" i="6"/>
  <c r="T382" i="6"/>
  <c r="K382" i="6"/>
  <c r="J382" i="6"/>
  <c r="I382" i="6"/>
  <c r="B382" i="6"/>
  <c r="K381" i="6"/>
  <c r="J381" i="6"/>
  <c r="I381" i="6"/>
  <c r="B381" i="6"/>
  <c r="K380" i="6"/>
  <c r="J380" i="6"/>
  <c r="I380" i="6"/>
  <c r="B380" i="6"/>
  <c r="K379" i="6"/>
  <c r="J379" i="6"/>
  <c r="I379" i="6"/>
  <c r="B379" i="6"/>
  <c r="T378" i="6"/>
  <c r="K378" i="6"/>
  <c r="J378" i="6"/>
  <c r="I378" i="6"/>
  <c r="B378" i="6"/>
  <c r="T377" i="6"/>
  <c r="K377" i="6"/>
  <c r="J377" i="6"/>
  <c r="I377" i="6"/>
  <c r="B377" i="6"/>
  <c r="T376" i="6"/>
  <c r="K376" i="6"/>
  <c r="J376" i="6"/>
  <c r="I376" i="6"/>
  <c r="B376" i="6"/>
  <c r="K375" i="6"/>
  <c r="J375" i="6"/>
  <c r="I375" i="6"/>
  <c r="B375" i="6"/>
  <c r="K374" i="6"/>
  <c r="J374" i="6"/>
  <c r="I374" i="6"/>
  <c r="B374" i="6"/>
  <c r="K373" i="6"/>
  <c r="J373" i="6"/>
  <c r="I373" i="6"/>
  <c r="B373" i="6"/>
  <c r="K372" i="6"/>
  <c r="J372" i="6"/>
  <c r="I372" i="6"/>
  <c r="B372" i="6"/>
  <c r="K371" i="6"/>
  <c r="J371" i="6"/>
  <c r="I371" i="6"/>
  <c r="B371" i="6"/>
  <c r="T370" i="6"/>
  <c r="K370" i="6"/>
  <c r="J370" i="6"/>
  <c r="I370" i="6"/>
  <c r="B370" i="6"/>
  <c r="K369" i="6"/>
  <c r="J369" i="6"/>
  <c r="I369" i="6"/>
  <c r="B369" i="6"/>
  <c r="T368" i="6"/>
  <c r="K368" i="6"/>
  <c r="J368" i="6"/>
  <c r="I368" i="6"/>
  <c r="B368" i="6"/>
  <c r="K367" i="6"/>
  <c r="J367" i="6"/>
  <c r="I367" i="6"/>
  <c r="B367" i="6"/>
  <c r="T366" i="6"/>
  <c r="K366" i="6"/>
  <c r="J366" i="6"/>
  <c r="I366" i="6"/>
  <c r="B366" i="6"/>
  <c r="K365" i="6"/>
  <c r="J365" i="6"/>
  <c r="I365" i="6"/>
  <c r="B365" i="6"/>
  <c r="K364" i="6"/>
  <c r="J364" i="6"/>
  <c r="I364" i="6"/>
  <c r="B364" i="6"/>
  <c r="K363" i="6"/>
  <c r="J363" i="6"/>
  <c r="I363" i="6"/>
  <c r="B363" i="6"/>
  <c r="K362" i="6"/>
  <c r="J362" i="6"/>
  <c r="I362" i="6"/>
  <c r="B362" i="6"/>
  <c r="K361" i="6"/>
  <c r="J361" i="6"/>
  <c r="I361" i="6"/>
  <c r="B361" i="6"/>
  <c r="K360" i="6"/>
  <c r="J360" i="6"/>
  <c r="I360" i="6"/>
  <c r="B360" i="6"/>
  <c r="K359" i="6"/>
  <c r="J359" i="6"/>
  <c r="I359" i="6"/>
  <c r="B359" i="6"/>
  <c r="K358" i="6"/>
  <c r="J358" i="6"/>
  <c r="I358" i="6"/>
  <c r="B358" i="6"/>
  <c r="K357" i="6"/>
  <c r="J357" i="6"/>
  <c r="I357" i="6"/>
  <c r="B357" i="6"/>
  <c r="T356" i="6"/>
  <c r="K356" i="6"/>
  <c r="J356" i="6"/>
  <c r="I356" i="6"/>
  <c r="B356" i="6"/>
  <c r="T355" i="6"/>
  <c r="K355" i="6"/>
  <c r="J355" i="6"/>
  <c r="I355" i="6"/>
  <c r="B355" i="6"/>
  <c r="T354" i="6"/>
  <c r="K354" i="6"/>
  <c r="J354" i="6"/>
  <c r="I354" i="6"/>
  <c r="B354" i="6"/>
  <c r="K353" i="6"/>
  <c r="J353" i="6"/>
  <c r="I353" i="6"/>
  <c r="B353" i="6"/>
  <c r="K352" i="6"/>
  <c r="J352" i="6"/>
  <c r="I352" i="6"/>
  <c r="B352" i="6"/>
  <c r="K351" i="6"/>
  <c r="J351" i="6"/>
  <c r="I351" i="6"/>
  <c r="B351" i="6"/>
  <c r="K350" i="6"/>
  <c r="J350" i="6"/>
  <c r="I350" i="6"/>
  <c r="B350" i="6"/>
  <c r="K349" i="6"/>
  <c r="J349" i="6"/>
  <c r="I349" i="6"/>
  <c r="B349" i="6"/>
  <c r="K348" i="6"/>
  <c r="J348" i="6"/>
  <c r="I348" i="6"/>
  <c r="B348" i="6"/>
  <c r="K347" i="6"/>
  <c r="J347" i="6"/>
  <c r="I347" i="6"/>
  <c r="B347" i="6"/>
  <c r="K346" i="6"/>
  <c r="J346" i="6"/>
  <c r="I346" i="6"/>
  <c r="B346" i="6"/>
  <c r="K345" i="6"/>
  <c r="J345" i="6"/>
  <c r="I345" i="6"/>
  <c r="B345" i="6"/>
  <c r="K344" i="6"/>
  <c r="J344" i="6"/>
  <c r="I344" i="6"/>
  <c r="B344" i="6"/>
  <c r="T343" i="6"/>
  <c r="K343" i="6"/>
  <c r="J343" i="6"/>
  <c r="I343" i="6"/>
  <c r="B343" i="6"/>
  <c r="T342" i="6"/>
  <c r="K342" i="6"/>
  <c r="J342" i="6"/>
  <c r="I342" i="6"/>
  <c r="B342" i="6"/>
  <c r="T341" i="6"/>
  <c r="K341" i="6"/>
  <c r="J341" i="6"/>
  <c r="I341" i="6"/>
  <c r="B341" i="6"/>
  <c r="K340" i="6"/>
  <c r="J340" i="6"/>
  <c r="I340" i="6"/>
  <c r="B340" i="6"/>
  <c r="K339" i="6"/>
  <c r="J339" i="6"/>
  <c r="I339" i="6"/>
  <c r="B339" i="6"/>
  <c r="K338" i="6"/>
  <c r="J338" i="6"/>
  <c r="I338" i="6"/>
  <c r="B338" i="6"/>
  <c r="K337" i="6"/>
  <c r="J337" i="6"/>
  <c r="I337" i="6"/>
  <c r="B337" i="6"/>
  <c r="K336" i="6"/>
  <c r="J336" i="6"/>
  <c r="I336" i="6"/>
  <c r="B336" i="6"/>
  <c r="K335" i="6"/>
  <c r="J335" i="6"/>
  <c r="I335" i="6"/>
  <c r="B335" i="6"/>
  <c r="K334" i="6"/>
  <c r="J334" i="6"/>
  <c r="I334" i="6"/>
  <c r="B334" i="6"/>
  <c r="T333" i="6"/>
  <c r="K333" i="6"/>
  <c r="J333" i="6"/>
  <c r="I333" i="6"/>
  <c r="B333" i="6"/>
  <c r="T332" i="6"/>
  <c r="K332" i="6"/>
  <c r="J332" i="6"/>
  <c r="I332" i="6"/>
  <c r="B332" i="6"/>
  <c r="K331" i="6"/>
  <c r="J331" i="6"/>
  <c r="I331" i="6"/>
  <c r="B331" i="6"/>
  <c r="K330" i="6"/>
  <c r="J330" i="6"/>
  <c r="I330" i="6"/>
  <c r="B330" i="6"/>
  <c r="T329" i="6"/>
  <c r="K329" i="6"/>
  <c r="J329" i="6"/>
  <c r="I329" i="6"/>
  <c r="B329" i="6"/>
  <c r="K328" i="6"/>
  <c r="J328" i="6"/>
  <c r="I328" i="6"/>
  <c r="B328" i="6"/>
  <c r="K327" i="6"/>
  <c r="J327" i="6"/>
  <c r="I327" i="6"/>
  <c r="B327" i="6"/>
  <c r="K326" i="6"/>
  <c r="J326" i="6"/>
  <c r="I326" i="6"/>
  <c r="B326" i="6"/>
  <c r="K325" i="6"/>
  <c r="J325" i="6"/>
  <c r="I325" i="6"/>
  <c r="B325" i="6"/>
  <c r="K324" i="6"/>
  <c r="J324" i="6"/>
  <c r="I324" i="6"/>
  <c r="B324" i="6"/>
  <c r="K323" i="6"/>
  <c r="J323" i="6"/>
  <c r="I323" i="6"/>
  <c r="B323" i="6"/>
  <c r="K322" i="6"/>
  <c r="J322" i="6"/>
  <c r="I322" i="6"/>
  <c r="B322" i="6"/>
  <c r="K321" i="6"/>
  <c r="J321" i="6"/>
  <c r="I321" i="6"/>
  <c r="B321" i="6"/>
  <c r="K320" i="6"/>
  <c r="J320" i="6"/>
  <c r="I320" i="6"/>
  <c r="B320" i="6"/>
  <c r="K319" i="6"/>
  <c r="J319" i="6"/>
  <c r="I319" i="6"/>
  <c r="B319" i="6"/>
  <c r="K318" i="6"/>
  <c r="J318" i="6"/>
  <c r="I318" i="6"/>
  <c r="B318" i="6"/>
  <c r="K317" i="6"/>
  <c r="J317" i="6"/>
  <c r="I317" i="6"/>
  <c r="B317" i="6"/>
  <c r="K316" i="6"/>
  <c r="J316" i="6"/>
  <c r="I316" i="6"/>
  <c r="B316" i="6"/>
  <c r="T315" i="6"/>
  <c r="K315" i="6"/>
  <c r="J315" i="6"/>
  <c r="I315" i="6"/>
  <c r="B315" i="6"/>
  <c r="T314" i="6"/>
  <c r="K314" i="6"/>
  <c r="J314" i="6"/>
  <c r="I314" i="6"/>
  <c r="B314" i="6"/>
  <c r="K313" i="6"/>
  <c r="J313" i="6"/>
  <c r="I313" i="6"/>
  <c r="B313" i="6"/>
  <c r="T312" i="6"/>
  <c r="K312" i="6"/>
  <c r="J312" i="6"/>
  <c r="I312" i="6"/>
  <c r="B312" i="6"/>
  <c r="K311" i="6"/>
  <c r="J311" i="6"/>
  <c r="I311" i="6"/>
  <c r="B311" i="6"/>
  <c r="K310" i="6"/>
  <c r="J310" i="6"/>
  <c r="I310" i="6"/>
  <c r="B310" i="6"/>
  <c r="K309" i="6"/>
  <c r="J309" i="6"/>
  <c r="I309" i="6"/>
  <c r="B309" i="6"/>
  <c r="T308" i="6"/>
  <c r="K308" i="6"/>
  <c r="J308" i="6"/>
  <c r="I308" i="6"/>
  <c r="B308" i="6"/>
  <c r="K307" i="6"/>
  <c r="J307" i="6"/>
  <c r="I307" i="6"/>
  <c r="B307" i="6"/>
  <c r="K306" i="6"/>
  <c r="J306" i="6"/>
  <c r="I306" i="6"/>
  <c r="B306" i="6"/>
  <c r="K305" i="6"/>
  <c r="J305" i="6"/>
  <c r="I305" i="6"/>
  <c r="B305" i="6"/>
  <c r="K304" i="6"/>
  <c r="J304" i="6"/>
  <c r="I304" i="6"/>
  <c r="B304" i="6"/>
  <c r="K303" i="6"/>
  <c r="J303" i="6"/>
  <c r="I303" i="6"/>
  <c r="B303" i="6"/>
  <c r="K302" i="6"/>
  <c r="J302" i="6"/>
  <c r="I302" i="6"/>
  <c r="B302" i="6"/>
  <c r="T301" i="6"/>
  <c r="K301" i="6"/>
  <c r="J301" i="6"/>
  <c r="I301" i="6"/>
  <c r="B301" i="6"/>
  <c r="T300" i="6"/>
  <c r="K300" i="6"/>
  <c r="J300" i="6"/>
  <c r="I300" i="6"/>
  <c r="B300" i="6"/>
  <c r="K299" i="6"/>
  <c r="J299" i="6"/>
  <c r="I299" i="6"/>
  <c r="B299" i="6"/>
  <c r="K298" i="6"/>
  <c r="J298" i="6"/>
  <c r="I298" i="6"/>
  <c r="B298" i="6"/>
  <c r="K297" i="6"/>
  <c r="J297" i="6"/>
  <c r="I297" i="6"/>
  <c r="B297" i="6"/>
  <c r="K296" i="6"/>
  <c r="J296" i="6"/>
  <c r="I296" i="6"/>
  <c r="B296" i="6"/>
  <c r="K295" i="6"/>
  <c r="J295" i="6"/>
  <c r="I295" i="6"/>
  <c r="B295" i="6"/>
  <c r="K294" i="6"/>
  <c r="J294" i="6"/>
  <c r="I294" i="6"/>
  <c r="B294" i="6"/>
  <c r="K293" i="6"/>
  <c r="J293" i="6"/>
  <c r="I293" i="6"/>
  <c r="B293" i="6"/>
  <c r="K292" i="6"/>
  <c r="J292" i="6"/>
  <c r="I292" i="6"/>
  <c r="B292" i="6"/>
  <c r="K291" i="6"/>
  <c r="J291" i="6"/>
  <c r="I291" i="6"/>
  <c r="B291" i="6"/>
  <c r="K290" i="6"/>
  <c r="J290" i="6"/>
  <c r="I290" i="6"/>
  <c r="B290" i="6"/>
  <c r="K289" i="6"/>
  <c r="J289" i="6"/>
  <c r="I289" i="6"/>
  <c r="B289" i="6"/>
  <c r="K288" i="6"/>
  <c r="J288" i="6"/>
  <c r="I288" i="6"/>
  <c r="B288" i="6"/>
  <c r="K287" i="6"/>
  <c r="J287" i="6"/>
  <c r="I287" i="6"/>
  <c r="B287" i="6"/>
  <c r="K286" i="6"/>
  <c r="J286" i="6"/>
  <c r="I286" i="6"/>
  <c r="B286" i="6"/>
  <c r="K285" i="6"/>
  <c r="J285" i="6"/>
  <c r="I285" i="6"/>
  <c r="B285" i="6"/>
  <c r="K284" i="6"/>
  <c r="J284" i="6"/>
  <c r="I284" i="6"/>
  <c r="B284" i="6"/>
  <c r="K283" i="6"/>
  <c r="J283" i="6"/>
  <c r="I283" i="6"/>
  <c r="B283" i="6"/>
  <c r="T282" i="6"/>
  <c r="K282" i="6"/>
  <c r="J282" i="6"/>
  <c r="I282" i="6"/>
  <c r="B282" i="6"/>
  <c r="K281" i="6"/>
  <c r="J281" i="6"/>
  <c r="I281" i="6"/>
  <c r="B281" i="6"/>
  <c r="K280" i="6"/>
  <c r="J280" i="6"/>
  <c r="I280" i="6"/>
  <c r="B280" i="6"/>
  <c r="K279" i="6"/>
  <c r="J279" i="6"/>
  <c r="I279" i="6"/>
  <c r="B279" i="6"/>
  <c r="K278" i="6"/>
  <c r="J278" i="6"/>
  <c r="I278" i="6"/>
  <c r="B278" i="6"/>
  <c r="K277" i="6"/>
  <c r="J277" i="6"/>
  <c r="I277" i="6"/>
  <c r="B277" i="6"/>
  <c r="K276" i="6"/>
  <c r="J276" i="6"/>
  <c r="I276" i="6"/>
  <c r="B276" i="6"/>
  <c r="K275" i="6"/>
  <c r="J275" i="6"/>
  <c r="I275" i="6"/>
  <c r="B275" i="6"/>
  <c r="K274" i="6"/>
  <c r="J274" i="6"/>
  <c r="I274" i="6"/>
  <c r="B274" i="6"/>
  <c r="T273" i="6"/>
  <c r="K273" i="6"/>
  <c r="J273" i="6"/>
  <c r="I273" i="6"/>
  <c r="B273" i="6"/>
  <c r="K272" i="6"/>
  <c r="J272" i="6"/>
  <c r="I272" i="6"/>
  <c r="B272" i="6"/>
  <c r="K271" i="6"/>
  <c r="J271" i="6"/>
  <c r="I271" i="6"/>
  <c r="B271" i="6"/>
  <c r="K270" i="6"/>
  <c r="J270" i="6"/>
  <c r="I270" i="6"/>
  <c r="B270" i="6"/>
  <c r="K269" i="6"/>
  <c r="J269" i="6"/>
  <c r="I269" i="6"/>
  <c r="B269" i="6"/>
  <c r="K268" i="6"/>
  <c r="J268" i="6"/>
  <c r="I268" i="6"/>
  <c r="B268" i="6"/>
  <c r="K267" i="6"/>
  <c r="J267" i="6"/>
  <c r="I267" i="6"/>
  <c r="B267" i="6"/>
  <c r="K266" i="6"/>
  <c r="J266" i="6"/>
  <c r="I266" i="6"/>
  <c r="B266" i="6"/>
  <c r="K265" i="6"/>
  <c r="J265" i="6"/>
  <c r="I265" i="6"/>
  <c r="B265" i="6"/>
  <c r="K264" i="6"/>
  <c r="J264" i="6"/>
  <c r="I264" i="6"/>
  <c r="B264" i="6"/>
  <c r="K263" i="6"/>
  <c r="J263" i="6"/>
  <c r="I263" i="6"/>
  <c r="B263" i="6"/>
  <c r="K262" i="6"/>
  <c r="J262" i="6"/>
  <c r="I262" i="6"/>
  <c r="B262" i="6"/>
  <c r="K261" i="6"/>
  <c r="J261" i="6"/>
  <c r="I261" i="6"/>
  <c r="B261" i="6"/>
  <c r="K260" i="6"/>
  <c r="J260" i="6"/>
  <c r="I260" i="6"/>
  <c r="B260" i="6"/>
  <c r="T259" i="6"/>
  <c r="K259" i="6"/>
  <c r="J259" i="6"/>
  <c r="I259" i="6"/>
  <c r="B259" i="6"/>
  <c r="K258" i="6"/>
  <c r="J258" i="6"/>
  <c r="I258" i="6"/>
  <c r="B258" i="6"/>
  <c r="K257" i="6"/>
  <c r="J257" i="6"/>
  <c r="I257" i="6"/>
  <c r="B257" i="6"/>
  <c r="K256" i="6"/>
  <c r="J256" i="6"/>
  <c r="I256" i="6"/>
  <c r="B256" i="6"/>
  <c r="K255" i="6"/>
  <c r="J255" i="6"/>
  <c r="I255" i="6"/>
  <c r="B255" i="6"/>
  <c r="K254" i="6"/>
  <c r="J254" i="6"/>
  <c r="I254" i="6"/>
  <c r="B254" i="6"/>
  <c r="K253" i="6"/>
  <c r="J253" i="6"/>
  <c r="I253" i="6"/>
  <c r="B253" i="6"/>
  <c r="K252" i="6"/>
  <c r="J252" i="6"/>
  <c r="I252" i="6"/>
  <c r="B252" i="6"/>
  <c r="K251" i="6"/>
  <c r="J251" i="6"/>
  <c r="I251" i="6"/>
  <c r="B251" i="6"/>
  <c r="K250" i="6"/>
  <c r="J250" i="6"/>
  <c r="I250" i="6"/>
  <c r="B250" i="6"/>
  <c r="K249" i="6"/>
  <c r="J249" i="6"/>
  <c r="I249" i="6"/>
  <c r="B249" i="6"/>
  <c r="K248" i="6"/>
  <c r="J248" i="6"/>
  <c r="I248" i="6"/>
  <c r="B248" i="6"/>
  <c r="K247" i="6"/>
  <c r="J247" i="6"/>
  <c r="I247" i="6"/>
  <c r="B247" i="6"/>
  <c r="K246" i="6"/>
  <c r="J246" i="6"/>
  <c r="I246" i="6"/>
  <c r="B246" i="6"/>
  <c r="K245" i="6"/>
  <c r="J245" i="6"/>
  <c r="I245" i="6"/>
  <c r="B245" i="6"/>
  <c r="K244" i="6"/>
  <c r="J244" i="6"/>
  <c r="I244" i="6"/>
  <c r="B244" i="6"/>
  <c r="T243" i="6"/>
  <c r="K243" i="6"/>
  <c r="J243" i="6"/>
  <c r="I243" i="6"/>
  <c r="B243" i="6"/>
  <c r="K242" i="6"/>
  <c r="J242" i="6"/>
  <c r="I242" i="6"/>
  <c r="B242" i="6"/>
  <c r="K241" i="6"/>
  <c r="J241" i="6"/>
  <c r="I241" i="6"/>
  <c r="B241" i="6"/>
  <c r="K240" i="6"/>
  <c r="J240" i="6"/>
  <c r="I240" i="6"/>
  <c r="B240" i="6"/>
  <c r="K239" i="6"/>
  <c r="J239" i="6"/>
  <c r="I239" i="6"/>
  <c r="B239" i="6"/>
  <c r="K238" i="6"/>
  <c r="J238" i="6"/>
  <c r="I238" i="6"/>
  <c r="B238" i="6"/>
  <c r="K237" i="6"/>
  <c r="J237" i="6"/>
  <c r="I237" i="6"/>
  <c r="B237" i="6"/>
  <c r="K236" i="6"/>
  <c r="J236" i="6"/>
  <c r="I236" i="6"/>
  <c r="B236" i="6"/>
  <c r="K235" i="6"/>
  <c r="J235" i="6"/>
  <c r="I235" i="6"/>
  <c r="B235" i="6"/>
  <c r="K234" i="6"/>
  <c r="J234" i="6"/>
  <c r="I234" i="6"/>
  <c r="B234" i="6"/>
  <c r="K233" i="6"/>
  <c r="J233" i="6"/>
  <c r="I233" i="6"/>
  <c r="B233" i="6"/>
  <c r="K232" i="6"/>
  <c r="J232" i="6"/>
  <c r="I232" i="6"/>
  <c r="B232" i="6"/>
  <c r="K231" i="6"/>
  <c r="J231" i="6"/>
  <c r="I231" i="6"/>
  <c r="B231" i="6"/>
  <c r="T230" i="6"/>
  <c r="K230" i="6"/>
  <c r="J230" i="6"/>
  <c r="I230" i="6"/>
  <c r="B230" i="6"/>
  <c r="K229" i="6"/>
  <c r="J229" i="6"/>
  <c r="I229" i="6"/>
  <c r="B229" i="6"/>
  <c r="K228" i="6"/>
  <c r="J228" i="6"/>
  <c r="I228" i="6"/>
  <c r="B228" i="6"/>
  <c r="K227" i="6"/>
  <c r="J227" i="6"/>
  <c r="I227" i="6"/>
  <c r="B227" i="6"/>
  <c r="K226" i="6"/>
  <c r="J226" i="6"/>
  <c r="I226" i="6"/>
  <c r="B226" i="6"/>
  <c r="T225" i="6"/>
  <c r="K225" i="6"/>
  <c r="J225" i="6"/>
  <c r="I225" i="6"/>
  <c r="B225" i="6"/>
  <c r="T224" i="6"/>
  <c r="K224" i="6"/>
  <c r="J224" i="6"/>
  <c r="I224" i="6"/>
  <c r="B224" i="6"/>
  <c r="K223" i="6"/>
  <c r="J223" i="6"/>
  <c r="I223" i="6"/>
  <c r="B223" i="6"/>
  <c r="K222" i="6"/>
  <c r="J222" i="6"/>
  <c r="I222" i="6"/>
  <c r="B222" i="6"/>
  <c r="K221" i="6"/>
  <c r="J221" i="6"/>
  <c r="I221" i="6"/>
  <c r="B221" i="6"/>
  <c r="K220" i="6"/>
  <c r="J220" i="6"/>
  <c r="I220" i="6"/>
  <c r="B220" i="6"/>
  <c r="T219" i="6"/>
  <c r="K219" i="6"/>
  <c r="J219" i="6"/>
  <c r="I219" i="6"/>
  <c r="B219" i="6"/>
  <c r="K218" i="6"/>
  <c r="J218" i="6"/>
  <c r="I218" i="6"/>
  <c r="B218" i="6"/>
  <c r="K217" i="6"/>
  <c r="J217" i="6"/>
  <c r="I217" i="6"/>
  <c r="B217" i="6"/>
  <c r="K216" i="6"/>
  <c r="J216" i="6"/>
  <c r="I216" i="6"/>
  <c r="B216" i="6"/>
  <c r="K215" i="6"/>
  <c r="J215" i="6"/>
  <c r="I215" i="6"/>
  <c r="B215" i="6"/>
  <c r="K214" i="6"/>
  <c r="J214" i="6"/>
  <c r="I214" i="6"/>
  <c r="B214" i="6"/>
  <c r="T213" i="6"/>
  <c r="K213" i="6"/>
  <c r="J213" i="6"/>
  <c r="I213" i="6"/>
  <c r="B213" i="6"/>
  <c r="K212" i="6"/>
  <c r="J212" i="6"/>
  <c r="I212" i="6"/>
  <c r="B212" i="6"/>
  <c r="T211" i="6"/>
  <c r="K211" i="6"/>
  <c r="J211" i="6"/>
  <c r="I211" i="6"/>
  <c r="B211" i="6"/>
  <c r="K210" i="6"/>
  <c r="J210" i="6"/>
  <c r="I210" i="6"/>
  <c r="B210" i="6"/>
  <c r="K209" i="6"/>
  <c r="J209" i="6"/>
  <c r="I209" i="6"/>
  <c r="B209" i="6"/>
  <c r="K208" i="6"/>
  <c r="J208" i="6"/>
  <c r="I208" i="6"/>
  <c r="B208" i="6"/>
  <c r="K207" i="6"/>
  <c r="J207" i="6"/>
  <c r="I207" i="6"/>
  <c r="B207" i="6"/>
  <c r="T206" i="6"/>
  <c r="K206" i="6"/>
  <c r="J206" i="6"/>
  <c r="I206" i="6"/>
  <c r="B206" i="6"/>
  <c r="T205" i="6"/>
  <c r="K205" i="6"/>
  <c r="J205" i="6"/>
  <c r="I205" i="6"/>
  <c r="B205" i="6"/>
  <c r="T204" i="6"/>
  <c r="K204" i="6"/>
  <c r="J204" i="6"/>
  <c r="I204" i="6"/>
  <c r="B204" i="6"/>
  <c r="K203" i="6"/>
  <c r="J203" i="6"/>
  <c r="I203" i="6"/>
  <c r="B203" i="6"/>
  <c r="K202" i="6"/>
  <c r="J202" i="6"/>
  <c r="I202" i="6"/>
  <c r="B202" i="6"/>
  <c r="K201" i="6"/>
  <c r="J201" i="6"/>
  <c r="I201" i="6"/>
  <c r="B201" i="6"/>
  <c r="K200" i="6"/>
  <c r="J200" i="6"/>
  <c r="I200" i="6"/>
  <c r="B200" i="6"/>
  <c r="K199" i="6"/>
  <c r="J199" i="6"/>
  <c r="I199" i="6"/>
  <c r="B199" i="6"/>
  <c r="T198" i="6"/>
  <c r="K198" i="6"/>
  <c r="J198" i="6"/>
  <c r="I198" i="6"/>
  <c r="B198" i="6"/>
  <c r="K197" i="6"/>
  <c r="J197" i="6"/>
  <c r="I197" i="6"/>
  <c r="B197" i="6"/>
  <c r="T196" i="6"/>
  <c r="K196" i="6"/>
  <c r="J196" i="6"/>
  <c r="I196" i="6"/>
  <c r="B196" i="6"/>
  <c r="K195" i="6"/>
  <c r="J195" i="6"/>
  <c r="I195" i="6"/>
  <c r="B195" i="6"/>
  <c r="K194" i="6"/>
  <c r="J194" i="6"/>
  <c r="I194" i="6"/>
  <c r="B194" i="6"/>
  <c r="K193" i="6"/>
  <c r="J193" i="6"/>
  <c r="I193" i="6"/>
  <c r="B193" i="6"/>
  <c r="K192" i="6"/>
  <c r="J192" i="6"/>
  <c r="I192" i="6"/>
  <c r="B192" i="6"/>
  <c r="K191" i="6"/>
  <c r="J191" i="6"/>
  <c r="I191" i="6"/>
  <c r="B191" i="6"/>
  <c r="K190" i="6"/>
  <c r="J190" i="6"/>
  <c r="I190" i="6"/>
  <c r="B190" i="6"/>
  <c r="K189" i="6"/>
  <c r="J189" i="6"/>
  <c r="I189" i="6"/>
  <c r="B189" i="6"/>
  <c r="K188" i="6"/>
  <c r="J188" i="6"/>
  <c r="I188" i="6"/>
  <c r="B188" i="6"/>
  <c r="K187" i="6"/>
  <c r="J187" i="6"/>
  <c r="I187" i="6"/>
  <c r="B187" i="6"/>
  <c r="K186" i="6"/>
  <c r="J186" i="6"/>
  <c r="I186" i="6"/>
  <c r="B186" i="6"/>
  <c r="K185" i="6"/>
  <c r="J185" i="6"/>
  <c r="I185" i="6"/>
  <c r="B185" i="6"/>
  <c r="T184" i="6"/>
  <c r="K184" i="6"/>
  <c r="J184" i="6"/>
  <c r="I184" i="6"/>
  <c r="B184" i="6"/>
  <c r="T183" i="6"/>
  <c r="K183" i="6"/>
  <c r="J183" i="6"/>
  <c r="I183" i="6"/>
  <c r="B183" i="6"/>
  <c r="T182" i="6"/>
  <c r="K182" i="6"/>
  <c r="J182" i="6"/>
  <c r="I182" i="6"/>
  <c r="B182" i="6"/>
  <c r="K181" i="6"/>
  <c r="J181" i="6"/>
  <c r="I181" i="6"/>
  <c r="B181" i="6"/>
  <c r="K180" i="6"/>
  <c r="J180" i="6"/>
  <c r="I180" i="6"/>
  <c r="B180" i="6"/>
  <c r="K179" i="6"/>
  <c r="J179" i="6"/>
  <c r="I179" i="6"/>
  <c r="B179" i="6"/>
  <c r="K178" i="6"/>
  <c r="J178" i="6"/>
  <c r="I178" i="6"/>
  <c r="B178" i="6"/>
  <c r="K177" i="6"/>
  <c r="J177" i="6"/>
  <c r="I177" i="6"/>
  <c r="B177" i="6"/>
  <c r="K176" i="6"/>
  <c r="J176" i="6"/>
  <c r="I176" i="6"/>
  <c r="B176" i="6"/>
  <c r="K175" i="6"/>
  <c r="J175" i="6"/>
  <c r="I175" i="6"/>
  <c r="B175" i="6"/>
  <c r="K174" i="6"/>
  <c r="J174" i="6"/>
  <c r="I174" i="6"/>
  <c r="B174" i="6"/>
  <c r="K173" i="6"/>
  <c r="J173" i="6"/>
  <c r="I173" i="6"/>
  <c r="B173" i="6"/>
  <c r="K172" i="6"/>
  <c r="J172" i="6"/>
  <c r="I172" i="6"/>
  <c r="B172" i="6"/>
  <c r="K171" i="6"/>
  <c r="J171" i="6"/>
  <c r="I171" i="6"/>
  <c r="B171" i="6"/>
  <c r="K170" i="6"/>
  <c r="J170" i="6"/>
  <c r="I170" i="6"/>
  <c r="B170" i="6"/>
  <c r="T169" i="6"/>
  <c r="K169" i="6"/>
  <c r="J169" i="6"/>
  <c r="I169" i="6"/>
  <c r="B169" i="6"/>
  <c r="T168" i="6"/>
  <c r="K168" i="6"/>
  <c r="J168" i="6"/>
  <c r="I168" i="6"/>
  <c r="B168" i="6"/>
  <c r="K167" i="6"/>
  <c r="J167" i="6"/>
  <c r="I167" i="6"/>
  <c r="B167" i="6"/>
  <c r="K166" i="6"/>
  <c r="J166" i="6"/>
  <c r="I166" i="6"/>
  <c r="B166" i="6"/>
  <c r="K165" i="6"/>
  <c r="J165" i="6"/>
  <c r="I165" i="6"/>
  <c r="B165" i="6"/>
  <c r="K164" i="6"/>
  <c r="J164" i="6"/>
  <c r="I164" i="6"/>
  <c r="B164" i="6"/>
  <c r="K163" i="6"/>
  <c r="J163" i="6"/>
  <c r="I163" i="6"/>
  <c r="B163" i="6"/>
  <c r="K162" i="6"/>
  <c r="J162" i="6"/>
  <c r="I162" i="6"/>
  <c r="B162" i="6"/>
  <c r="K161" i="6"/>
  <c r="J161" i="6"/>
  <c r="I161" i="6"/>
  <c r="B161" i="6"/>
  <c r="K160" i="6"/>
  <c r="J160" i="6"/>
  <c r="I160" i="6"/>
  <c r="B160" i="6"/>
  <c r="K159" i="6"/>
  <c r="J159" i="6"/>
  <c r="I159" i="6"/>
  <c r="B159" i="6"/>
  <c r="K158" i="6"/>
  <c r="J158" i="6"/>
  <c r="I158" i="6"/>
  <c r="B158" i="6"/>
  <c r="T157" i="6"/>
  <c r="K157" i="6"/>
  <c r="J157" i="6"/>
  <c r="I157" i="6"/>
  <c r="B157" i="6"/>
  <c r="T156" i="6"/>
  <c r="K156" i="6"/>
  <c r="J156" i="6"/>
  <c r="I156" i="6"/>
  <c r="B156" i="6"/>
  <c r="T155" i="6"/>
  <c r="K155" i="6"/>
  <c r="J155" i="6"/>
  <c r="I155" i="6"/>
  <c r="B155" i="6"/>
  <c r="K154" i="6"/>
  <c r="J154" i="6"/>
  <c r="I154" i="6"/>
  <c r="B154" i="6"/>
  <c r="K153" i="6"/>
  <c r="J153" i="6"/>
  <c r="I153" i="6"/>
  <c r="B153" i="6"/>
  <c r="K152" i="6"/>
  <c r="J152" i="6"/>
  <c r="I152" i="6"/>
  <c r="B152" i="6"/>
  <c r="K151" i="6"/>
  <c r="J151" i="6"/>
  <c r="I151" i="6"/>
  <c r="B151" i="6"/>
  <c r="K150" i="6"/>
  <c r="J150" i="6"/>
  <c r="I150" i="6"/>
  <c r="B150" i="6"/>
  <c r="K149" i="6"/>
  <c r="J149" i="6"/>
  <c r="I149" i="6"/>
  <c r="B149" i="6"/>
  <c r="K148" i="6"/>
  <c r="J148" i="6"/>
  <c r="I148" i="6"/>
  <c r="B148" i="6"/>
  <c r="K147" i="6"/>
  <c r="J147" i="6"/>
  <c r="I147" i="6"/>
  <c r="B147" i="6"/>
  <c r="K146" i="6"/>
  <c r="J146" i="6"/>
  <c r="I146" i="6"/>
  <c r="B146" i="6"/>
  <c r="K145" i="6"/>
  <c r="J145" i="6"/>
  <c r="I145" i="6"/>
  <c r="B145" i="6"/>
  <c r="K144" i="6"/>
  <c r="J144" i="6"/>
  <c r="I144" i="6"/>
  <c r="B144" i="6"/>
  <c r="T143" i="6"/>
  <c r="K143" i="6"/>
  <c r="J143" i="6"/>
  <c r="I143" i="6"/>
  <c r="B143" i="6"/>
  <c r="T142" i="6"/>
  <c r="K142" i="6"/>
  <c r="J142" i="6"/>
  <c r="I142" i="6"/>
  <c r="B142" i="6"/>
  <c r="T141" i="6"/>
  <c r="K141" i="6"/>
  <c r="J141" i="6"/>
  <c r="I141" i="6"/>
  <c r="B141" i="6"/>
  <c r="K140" i="6"/>
  <c r="J140" i="6"/>
  <c r="I140" i="6"/>
  <c r="B140" i="6"/>
  <c r="K139" i="6"/>
  <c r="J139" i="6"/>
  <c r="I139" i="6"/>
  <c r="B139" i="6"/>
  <c r="K138" i="6"/>
  <c r="J138" i="6"/>
  <c r="I138" i="6"/>
  <c r="B138" i="6"/>
  <c r="K137" i="6"/>
  <c r="J137" i="6"/>
  <c r="I137" i="6"/>
  <c r="B137" i="6"/>
  <c r="K136" i="6"/>
  <c r="J136" i="6"/>
  <c r="I136" i="6"/>
  <c r="B136" i="6"/>
  <c r="K135" i="6"/>
  <c r="J135" i="6"/>
  <c r="I135" i="6"/>
  <c r="B135" i="6"/>
  <c r="K134" i="6"/>
  <c r="J134" i="6"/>
  <c r="I134" i="6"/>
  <c r="B134" i="6"/>
  <c r="K133" i="6"/>
  <c r="J133" i="6"/>
  <c r="I133" i="6"/>
  <c r="B133" i="6"/>
  <c r="K132" i="6"/>
  <c r="J132" i="6"/>
  <c r="I132" i="6"/>
  <c r="B132" i="6"/>
  <c r="K131" i="6"/>
  <c r="J131" i="6"/>
  <c r="I131" i="6"/>
  <c r="B131" i="6"/>
  <c r="T130" i="6"/>
  <c r="K130" i="6"/>
  <c r="J130" i="6"/>
  <c r="I130" i="6"/>
  <c r="B130" i="6"/>
  <c r="K129" i="6"/>
  <c r="J129" i="6"/>
  <c r="I129" i="6"/>
  <c r="B129" i="6"/>
  <c r="K128" i="6"/>
  <c r="J128" i="6"/>
  <c r="I128" i="6"/>
  <c r="B128" i="6"/>
  <c r="K127" i="6"/>
  <c r="J127" i="6"/>
  <c r="I127" i="6"/>
  <c r="B127" i="6"/>
  <c r="K126" i="6"/>
  <c r="J126" i="6"/>
  <c r="I126" i="6"/>
  <c r="B126" i="6"/>
  <c r="K125" i="6"/>
  <c r="J125" i="6"/>
  <c r="I125" i="6"/>
  <c r="B125" i="6"/>
  <c r="K124" i="6"/>
  <c r="J124" i="6"/>
  <c r="I124" i="6"/>
  <c r="B124" i="6"/>
  <c r="T123" i="6"/>
  <c r="K123" i="6"/>
  <c r="J123" i="6"/>
  <c r="I123" i="6"/>
  <c r="B123" i="6"/>
  <c r="K122" i="6"/>
  <c r="J122" i="6"/>
  <c r="I122" i="6"/>
  <c r="B122" i="6"/>
  <c r="K121" i="6"/>
  <c r="J121" i="6"/>
  <c r="I121" i="6"/>
  <c r="B121" i="6"/>
  <c r="K120" i="6"/>
  <c r="J120" i="6"/>
  <c r="I120" i="6"/>
  <c r="B120" i="6"/>
  <c r="K119" i="6"/>
  <c r="J119" i="6"/>
  <c r="I119" i="6"/>
  <c r="B119" i="6"/>
  <c r="K118" i="6"/>
  <c r="J118" i="6"/>
  <c r="I118" i="6"/>
  <c r="B118" i="6"/>
  <c r="K117" i="6"/>
  <c r="J117" i="6"/>
  <c r="I117" i="6"/>
  <c r="B117" i="6"/>
  <c r="T116" i="6"/>
  <c r="K116" i="6"/>
  <c r="J116" i="6"/>
  <c r="I116" i="6"/>
  <c r="B116" i="6"/>
  <c r="T115" i="6"/>
  <c r="K115" i="6"/>
  <c r="J115" i="6"/>
  <c r="I115" i="6"/>
  <c r="B115" i="6"/>
  <c r="T114" i="6"/>
  <c r="K114" i="6"/>
  <c r="J114" i="6"/>
  <c r="I114" i="6"/>
  <c r="B114" i="6"/>
  <c r="K113" i="6"/>
  <c r="J113" i="6"/>
  <c r="I113" i="6"/>
  <c r="B113" i="6"/>
  <c r="K112" i="6"/>
  <c r="J112" i="6"/>
  <c r="I112" i="6"/>
  <c r="B112" i="6"/>
  <c r="K111" i="6"/>
  <c r="J111" i="6"/>
  <c r="I111" i="6"/>
  <c r="B111" i="6"/>
  <c r="K110" i="6"/>
  <c r="J110" i="6"/>
  <c r="I110" i="6"/>
  <c r="B110" i="6"/>
  <c r="K109" i="6"/>
  <c r="J109" i="6"/>
  <c r="I109" i="6"/>
  <c r="B109" i="6"/>
  <c r="K108" i="6"/>
  <c r="J108" i="6"/>
  <c r="I108" i="6"/>
  <c r="B108" i="6"/>
  <c r="K107" i="6"/>
  <c r="J107" i="6"/>
  <c r="I107" i="6"/>
  <c r="B107" i="6"/>
  <c r="K106" i="6"/>
  <c r="J106" i="6"/>
  <c r="I106" i="6"/>
  <c r="B106" i="6"/>
  <c r="K105" i="6"/>
  <c r="J105" i="6"/>
  <c r="I105" i="6"/>
  <c r="B105" i="6"/>
  <c r="K104" i="6"/>
  <c r="J104" i="6"/>
  <c r="I104" i="6"/>
  <c r="B104" i="6"/>
  <c r="K103" i="6"/>
  <c r="J103" i="6"/>
  <c r="I103" i="6"/>
  <c r="B103" i="6"/>
  <c r="T102" i="6"/>
  <c r="K102" i="6"/>
  <c r="J102" i="6"/>
  <c r="I102" i="6"/>
  <c r="B102" i="6"/>
  <c r="T101" i="6"/>
  <c r="K101" i="6"/>
  <c r="J101" i="6"/>
  <c r="I101" i="6"/>
  <c r="B101" i="6"/>
  <c r="T100" i="6"/>
  <c r="K100" i="6"/>
  <c r="J100" i="6"/>
  <c r="I100" i="6"/>
  <c r="B100" i="6"/>
  <c r="K99" i="6"/>
  <c r="J99" i="6"/>
  <c r="I99" i="6"/>
  <c r="B99" i="6"/>
  <c r="K98" i="6"/>
  <c r="J98" i="6"/>
  <c r="I98" i="6"/>
  <c r="B98" i="6"/>
  <c r="K97" i="6"/>
  <c r="J97" i="6"/>
  <c r="I97" i="6"/>
  <c r="B97" i="6"/>
  <c r="K96" i="6"/>
  <c r="J96" i="6"/>
  <c r="I96" i="6"/>
  <c r="B96" i="6"/>
  <c r="K95" i="6"/>
  <c r="J95" i="6"/>
  <c r="I95" i="6"/>
  <c r="B95" i="6"/>
  <c r="K94" i="6"/>
  <c r="J94" i="6"/>
  <c r="I94" i="6"/>
  <c r="B94" i="6"/>
  <c r="K93" i="6"/>
  <c r="J93" i="6"/>
  <c r="I93" i="6"/>
  <c r="B93" i="6"/>
  <c r="K92" i="6"/>
  <c r="J92" i="6"/>
  <c r="I92" i="6"/>
  <c r="B92" i="6"/>
  <c r="K91" i="6"/>
  <c r="J91" i="6"/>
  <c r="I91" i="6"/>
  <c r="B91" i="6"/>
  <c r="T90" i="6"/>
  <c r="K90" i="6"/>
  <c r="J90" i="6"/>
  <c r="I90" i="6"/>
  <c r="B90" i="6"/>
  <c r="K89" i="6"/>
  <c r="J89" i="6"/>
  <c r="I89" i="6"/>
  <c r="B89" i="6"/>
  <c r="K88" i="6"/>
  <c r="J88" i="6"/>
  <c r="I88" i="6"/>
  <c r="B88" i="6"/>
  <c r="K87" i="6"/>
  <c r="J87" i="6"/>
  <c r="I87" i="6"/>
  <c r="B87" i="6"/>
  <c r="K86" i="6"/>
  <c r="J86" i="6"/>
  <c r="I86" i="6"/>
  <c r="B86" i="6"/>
  <c r="K85" i="6"/>
  <c r="J85" i="6"/>
  <c r="I85" i="6"/>
  <c r="B85" i="6"/>
  <c r="K84" i="6"/>
  <c r="J84" i="6"/>
  <c r="I84" i="6"/>
  <c r="B84" i="6"/>
  <c r="K83" i="6"/>
  <c r="J83" i="6"/>
  <c r="I83" i="6"/>
  <c r="B83" i="6"/>
  <c r="K82" i="6"/>
  <c r="J82" i="6"/>
  <c r="I82" i="6"/>
  <c r="B82" i="6"/>
  <c r="K81" i="6"/>
  <c r="J81" i="6"/>
  <c r="I81" i="6"/>
  <c r="B81" i="6"/>
  <c r="T80" i="6"/>
  <c r="K80" i="6"/>
  <c r="J80" i="6"/>
  <c r="I80" i="6"/>
  <c r="B80" i="6"/>
  <c r="K79" i="6"/>
  <c r="J79" i="6"/>
  <c r="I79" i="6"/>
  <c r="B79" i="6"/>
  <c r="T78" i="6"/>
  <c r="K78" i="6"/>
  <c r="J78" i="6"/>
  <c r="I78" i="6"/>
  <c r="B78" i="6"/>
  <c r="T77" i="6"/>
  <c r="K77" i="6"/>
  <c r="J77" i="6"/>
  <c r="I77" i="6"/>
  <c r="B77" i="6"/>
  <c r="T76" i="6"/>
  <c r="K76" i="6"/>
  <c r="J76" i="6"/>
  <c r="I76" i="6"/>
  <c r="B76" i="6"/>
  <c r="K75" i="6"/>
  <c r="J75" i="6"/>
  <c r="I75" i="6"/>
  <c r="B75" i="6"/>
  <c r="T74" i="6"/>
  <c r="K74" i="6"/>
  <c r="J74" i="6"/>
  <c r="I74" i="6"/>
  <c r="B74" i="6"/>
  <c r="T73" i="6"/>
  <c r="K73" i="6"/>
  <c r="J73" i="6"/>
  <c r="I73" i="6"/>
  <c r="B73" i="6"/>
  <c r="K72" i="6"/>
  <c r="J72" i="6"/>
  <c r="I72" i="6"/>
  <c r="B72" i="6"/>
  <c r="K71" i="6"/>
  <c r="J71" i="6"/>
  <c r="I71" i="6"/>
  <c r="B71" i="6"/>
  <c r="T70" i="6"/>
  <c r="K70" i="6"/>
  <c r="J70" i="6"/>
  <c r="I70" i="6"/>
  <c r="B70" i="6"/>
  <c r="K69" i="6"/>
  <c r="J69" i="6"/>
  <c r="I69" i="6"/>
  <c r="B69" i="6"/>
  <c r="T68" i="6"/>
  <c r="K68" i="6"/>
  <c r="J68" i="6"/>
  <c r="I68" i="6"/>
  <c r="B68" i="6"/>
  <c r="T67" i="6"/>
  <c r="K67" i="6"/>
  <c r="J67" i="6"/>
  <c r="I67" i="6"/>
  <c r="B67" i="6"/>
  <c r="T66" i="6"/>
  <c r="K66" i="6"/>
  <c r="J66" i="6"/>
  <c r="I66" i="6"/>
  <c r="B66" i="6"/>
  <c r="K65" i="6"/>
  <c r="J65" i="6"/>
  <c r="I65" i="6"/>
  <c r="B65" i="6"/>
  <c r="T64" i="6"/>
  <c r="K64" i="6"/>
  <c r="J64" i="6"/>
  <c r="I64" i="6"/>
  <c r="B64" i="6"/>
  <c r="T63" i="6"/>
  <c r="K63" i="6"/>
  <c r="J63" i="6"/>
  <c r="I63" i="6"/>
  <c r="B63" i="6"/>
  <c r="T62" i="6"/>
  <c r="K62" i="6"/>
  <c r="J62" i="6"/>
  <c r="I62" i="6"/>
  <c r="B62" i="6"/>
  <c r="T61" i="6"/>
  <c r="K61" i="6"/>
  <c r="J61" i="6"/>
  <c r="I61" i="6"/>
  <c r="B61" i="6"/>
  <c r="K60" i="6"/>
  <c r="J60" i="6"/>
  <c r="I60" i="6"/>
  <c r="B60" i="6"/>
  <c r="K59" i="6"/>
  <c r="J59" i="6"/>
  <c r="I59" i="6"/>
  <c r="B59" i="6"/>
  <c r="K58" i="6"/>
  <c r="J58" i="6"/>
  <c r="I58" i="6"/>
  <c r="B58" i="6"/>
  <c r="K57" i="6"/>
  <c r="J57" i="6"/>
  <c r="I57" i="6"/>
  <c r="B57" i="6"/>
  <c r="K56" i="6"/>
  <c r="J56" i="6"/>
  <c r="I56" i="6"/>
  <c r="B56" i="6"/>
  <c r="K55" i="6"/>
  <c r="J55" i="6"/>
  <c r="I55" i="6"/>
  <c r="B55" i="6"/>
  <c r="K54" i="6"/>
  <c r="J54" i="6"/>
  <c r="I54" i="6"/>
  <c r="B54" i="6"/>
  <c r="K53" i="6"/>
  <c r="J53" i="6"/>
  <c r="I53" i="6"/>
  <c r="B53" i="6"/>
  <c r="K52" i="6"/>
  <c r="J52" i="6"/>
  <c r="I52" i="6"/>
  <c r="B52" i="6"/>
  <c r="K51" i="6"/>
  <c r="J51" i="6"/>
  <c r="I51" i="6"/>
  <c r="B51" i="6"/>
  <c r="T50" i="6"/>
  <c r="K50" i="6"/>
  <c r="J50" i="6"/>
  <c r="I50" i="6"/>
  <c r="B50" i="6"/>
  <c r="K49" i="6"/>
  <c r="J49" i="6"/>
  <c r="I49" i="6"/>
  <c r="B49" i="6"/>
  <c r="K48" i="6"/>
  <c r="J48" i="6"/>
  <c r="I48" i="6"/>
  <c r="B48" i="6"/>
  <c r="K47" i="6"/>
  <c r="J47" i="6"/>
  <c r="I47" i="6"/>
  <c r="B47" i="6"/>
  <c r="K46" i="6"/>
  <c r="J46" i="6"/>
  <c r="I46" i="6"/>
  <c r="B46" i="6"/>
  <c r="K45" i="6"/>
  <c r="J45" i="6"/>
  <c r="I45" i="6"/>
  <c r="B45" i="6"/>
  <c r="K44" i="6"/>
  <c r="J44" i="6"/>
  <c r="I44" i="6"/>
  <c r="B44" i="6"/>
  <c r="K43" i="6"/>
  <c r="J43" i="6"/>
  <c r="I43" i="6"/>
  <c r="B43" i="6"/>
  <c r="T42" i="6"/>
  <c r="K42" i="6"/>
  <c r="J42" i="6"/>
  <c r="I42" i="6"/>
  <c r="B42" i="6"/>
  <c r="K41" i="6"/>
  <c r="J41" i="6"/>
  <c r="I41" i="6"/>
  <c r="B41" i="6"/>
  <c r="K40" i="6"/>
  <c r="J40" i="6"/>
  <c r="I40" i="6"/>
  <c r="B40" i="6"/>
  <c r="K39" i="6"/>
  <c r="J39" i="6"/>
  <c r="I39" i="6"/>
  <c r="B39" i="6"/>
  <c r="K38" i="6"/>
  <c r="J38" i="6"/>
  <c r="I38" i="6"/>
  <c r="B38" i="6"/>
  <c r="K37" i="6"/>
  <c r="J37" i="6"/>
  <c r="I37" i="6"/>
  <c r="B37" i="6"/>
  <c r="K36" i="6"/>
  <c r="J36" i="6"/>
  <c r="I36" i="6"/>
  <c r="B36" i="6"/>
  <c r="T35" i="6"/>
  <c r="K35" i="6"/>
  <c r="J35" i="6"/>
  <c r="I35" i="6"/>
  <c r="B35" i="6"/>
  <c r="K34" i="6"/>
  <c r="J34" i="6"/>
  <c r="I34" i="6"/>
  <c r="B34" i="6"/>
  <c r="T33" i="6"/>
  <c r="K33" i="6"/>
  <c r="J33" i="6"/>
  <c r="I33" i="6"/>
  <c r="B33" i="6"/>
  <c r="K32" i="6"/>
  <c r="J32" i="6"/>
  <c r="I32" i="6"/>
  <c r="B32" i="6"/>
  <c r="K31" i="6"/>
  <c r="J31" i="6"/>
  <c r="I31" i="6"/>
  <c r="B31" i="6"/>
  <c r="K30" i="6"/>
  <c r="J30" i="6"/>
  <c r="I30" i="6"/>
  <c r="B30" i="6"/>
  <c r="T29" i="6"/>
  <c r="K29" i="6"/>
  <c r="J29" i="6"/>
  <c r="I29" i="6"/>
  <c r="B29" i="6"/>
  <c r="K28" i="6"/>
  <c r="J28" i="6"/>
  <c r="I28" i="6"/>
  <c r="B28" i="6"/>
  <c r="K27" i="6"/>
  <c r="J27" i="6"/>
  <c r="I27" i="6"/>
  <c r="B27" i="6"/>
  <c r="T26" i="6"/>
  <c r="K26" i="6"/>
  <c r="J26" i="6"/>
  <c r="I26" i="6"/>
  <c r="B26" i="6"/>
  <c r="K25" i="6"/>
  <c r="J25" i="6"/>
  <c r="I25" i="6"/>
  <c r="B25" i="6"/>
  <c r="K24" i="6"/>
  <c r="J24" i="6"/>
  <c r="I24" i="6"/>
  <c r="B24" i="6"/>
  <c r="K23" i="6"/>
  <c r="J23" i="6"/>
  <c r="I23" i="6"/>
  <c r="B23" i="6"/>
  <c r="K22" i="6"/>
  <c r="J22" i="6"/>
  <c r="I22" i="6"/>
  <c r="B22" i="6"/>
  <c r="K21" i="6"/>
  <c r="J21" i="6"/>
  <c r="I21" i="6"/>
  <c r="B21" i="6"/>
  <c r="K20" i="6"/>
  <c r="J20" i="6"/>
  <c r="I20" i="6"/>
  <c r="B20" i="6"/>
  <c r="K19" i="6"/>
  <c r="J19" i="6"/>
  <c r="I19" i="6"/>
  <c r="B19" i="6"/>
  <c r="K18" i="6"/>
  <c r="J18" i="6"/>
  <c r="I18" i="6"/>
  <c r="B18" i="6"/>
  <c r="T17" i="6"/>
  <c r="K17" i="6"/>
  <c r="J17" i="6"/>
  <c r="I17" i="6"/>
  <c r="B17" i="6"/>
  <c r="K16" i="6"/>
  <c r="J16" i="6"/>
  <c r="I16" i="6"/>
  <c r="B16" i="6"/>
  <c r="K15" i="6"/>
  <c r="J15" i="6"/>
  <c r="I15" i="6"/>
  <c r="B15" i="6"/>
  <c r="K14" i="6"/>
  <c r="J14" i="6"/>
  <c r="I14" i="6"/>
  <c r="B14" i="6"/>
  <c r="T13" i="6"/>
  <c r="K13" i="6"/>
  <c r="J13" i="6"/>
  <c r="I13" i="6"/>
  <c r="B13" i="6"/>
  <c r="K12" i="6"/>
  <c r="J12" i="6"/>
  <c r="I12" i="6"/>
  <c r="B12" i="6"/>
  <c r="K11" i="6"/>
  <c r="J11" i="6"/>
  <c r="I11" i="6"/>
  <c r="B11" i="6"/>
  <c r="K10" i="6"/>
  <c r="J10" i="6"/>
  <c r="I10" i="6"/>
  <c r="B10" i="6"/>
  <c r="M36" i="5"/>
  <c r="M37" i="5"/>
  <c r="M38" i="5"/>
  <c r="M39" i="5"/>
  <c r="M40" i="5"/>
  <c r="M41" i="5"/>
  <c r="M42" i="5"/>
  <c r="M43" i="5"/>
  <c r="M44" i="5"/>
  <c r="M35" i="5"/>
  <c r="V442" i="2" l="1"/>
  <c r="W442" i="2"/>
  <c r="W446" i="2" s="1"/>
  <c r="T439" i="6"/>
  <c r="T443" i="6" s="1"/>
  <c r="T285" i="2"/>
  <c r="T276" i="2"/>
  <c r="T262" i="2"/>
  <c r="T438" i="2"/>
  <c r="T437" i="2"/>
  <c r="T433" i="2"/>
  <c r="T432" i="2"/>
  <c r="T431" i="2"/>
  <c r="T430" i="2"/>
  <c r="T425" i="2"/>
  <c r="T418" i="2"/>
  <c r="T417" i="2"/>
  <c r="T409" i="2"/>
  <c r="T394" i="2"/>
  <c r="T393" i="2"/>
  <c r="T392" i="2"/>
  <c r="T387" i="2"/>
  <c r="T386" i="2"/>
  <c r="T385" i="2"/>
  <c r="T381" i="2"/>
  <c r="T380" i="2"/>
  <c r="T379" i="2"/>
  <c r="T373" i="2"/>
  <c r="T371" i="2"/>
  <c r="T369" i="2"/>
  <c r="T359" i="2"/>
  <c r="T358" i="2"/>
  <c r="T357" i="2"/>
  <c r="T346" i="2"/>
  <c r="T345" i="2"/>
  <c r="T344" i="2"/>
  <c r="T336" i="2" l="1"/>
  <c r="T335" i="2"/>
  <c r="T332" i="2"/>
  <c r="T318" i="2"/>
  <c r="T317" i="2"/>
  <c r="T315" i="2"/>
  <c r="T311" i="2"/>
  <c r="T304" i="2"/>
  <c r="T303" i="2"/>
  <c r="T246" i="2"/>
  <c r="T233" i="2"/>
  <c r="T228" i="2"/>
  <c r="T227" i="2"/>
  <c r="T222" i="2"/>
  <c r="T216" i="2"/>
  <c r="T214" i="2"/>
  <c r="T209" i="2"/>
  <c r="T208" i="2"/>
  <c r="T207" i="2"/>
  <c r="T201" i="2"/>
  <c r="T199" i="2"/>
  <c r="T187" i="2"/>
  <c r="T186" i="2"/>
  <c r="T185" i="2"/>
  <c r="T172" i="2"/>
  <c r="T171" i="2"/>
  <c r="T160" i="2"/>
  <c r="T159" i="2"/>
  <c r="T158" i="2"/>
  <c r="T146" i="2"/>
  <c r="T145" i="2"/>
  <c r="T144" i="2"/>
  <c r="T133" i="2"/>
  <c r="T126" i="2"/>
  <c r="T119" i="2"/>
  <c r="T118" i="2"/>
  <c r="T117" i="2"/>
  <c r="T105" i="2"/>
  <c r="T104" i="2"/>
  <c r="T103" i="2"/>
  <c r="T93" i="2"/>
  <c r="T83" i="2"/>
  <c r="T81" i="2"/>
  <c r="T80" i="2"/>
  <c r="T79" i="2"/>
  <c r="T77" i="2"/>
  <c r="T76" i="2"/>
  <c r="T73" i="2"/>
  <c r="T71" i="2"/>
  <c r="T70" i="2"/>
  <c r="T69" i="2"/>
  <c r="T67" i="2"/>
  <c r="T66" i="2"/>
  <c r="T65" i="2"/>
  <c r="T64" i="2"/>
  <c r="T53" i="2"/>
  <c r="T45" i="2"/>
  <c r="T38" i="2"/>
  <c r="T36" i="2"/>
  <c r="T32" i="2"/>
  <c r="T29" i="2"/>
  <c r="T20" i="2"/>
  <c r="T16" i="2"/>
  <c r="O441" i="2"/>
  <c r="O443" i="2"/>
  <c r="O444" i="2" s="1"/>
  <c r="K440" i="2"/>
  <c r="J440" i="2"/>
  <c r="I440" i="2"/>
  <c r="B440" i="2"/>
  <c r="K439" i="2"/>
  <c r="J439" i="2"/>
  <c r="I439" i="2"/>
  <c r="B439" i="2"/>
  <c r="K438" i="2"/>
  <c r="J438" i="2"/>
  <c r="I438" i="2"/>
  <c r="B438" i="2"/>
  <c r="K437" i="2"/>
  <c r="J437" i="2"/>
  <c r="I437" i="2"/>
  <c r="B437" i="2"/>
  <c r="K436" i="2"/>
  <c r="J436" i="2"/>
  <c r="I436" i="2"/>
  <c r="B436" i="2"/>
  <c r="K435" i="2"/>
  <c r="J435" i="2"/>
  <c r="I435" i="2"/>
  <c r="B435" i="2"/>
  <c r="K434" i="2"/>
  <c r="J434" i="2"/>
  <c r="I434" i="2"/>
  <c r="B434" i="2"/>
  <c r="K433" i="2"/>
  <c r="J433" i="2"/>
  <c r="I433" i="2"/>
  <c r="B433" i="2"/>
  <c r="K432" i="2"/>
  <c r="J432" i="2"/>
  <c r="I432" i="2"/>
  <c r="B432" i="2"/>
  <c r="K431" i="2"/>
  <c r="J431" i="2"/>
  <c r="I431" i="2"/>
  <c r="B431" i="2"/>
  <c r="K430" i="2"/>
  <c r="J430" i="2"/>
  <c r="I430" i="2"/>
  <c r="B430" i="2"/>
  <c r="K429" i="2"/>
  <c r="J429" i="2"/>
  <c r="I429" i="2"/>
  <c r="B429" i="2"/>
  <c r="K428" i="2"/>
  <c r="J428" i="2"/>
  <c r="I428" i="2"/>
  <c r="B428" i="2"/>
  <c r="K427" i="2"/>
  <c r="J427" i="2"/>
  <c r="I427" i="2"/>
  <c r="B427" i="2"/>
  <c r="K426" i="2"/>
  <c r="J426" i="2"/>
  <c r="I426" i="2"/>
  <c r="B426" i="2"/>
  <c r="K425" i="2"/>
  <c r="J425" i="2"/>
  <c r="I425" i="2"/>
  <c r="B425" i="2"/>
  <c r="K424" i="2"/>
  <c r="J424" i="2"/>
  <c r="I424" i="2"/>
  <c r="B424" i="2"/>
  <c r="K423" i="2"/>
  <c r="J423" i="2"/>
  <c r="I423" i="2"/>
  <c r="B423" i="2"/>
  <c r="K422" i="2"/>
  <c r="J422" i="2"/>
  <c r="I422" i="2"/>
  <c r="B422" i="2"/>
  <c r="K421" i="2"/>
  <c r="J421" i="2"/>
  <c r="I421" i="2"/>
  <c r="B421" i="2"/>
  <c r="K420" i="2"/>
  <c r="J420" i="2"/>
  <c r="I420" i="2"/>
  <c r="B420" i="2"/>
  <c r="K419" i="2"/>
  <c r="J419" i="2"/>
  <c r="I419" i="2"/>
  <c r="B419" i="2"/>
  <c r="K418" i="2"/>
  <c r="J418" i="2"/>
  <c r="I418" i="2"/>
  <c r="B418" i="2"/>
  <c r="K417" i="2"/>
  <c r="J417" i="2"/>
  <c r="I417" i="2"/>
  <c r="B417" i="2"/>
  <c r="K416" i="2"/>
  <c r="J416" i="2"/>
  <c r="I416" i="2"/>
  <c r="B416" i="2"/>
  <c r="K415" i="2"/>
  <c r="J415" i="2"/>
  <c r="I415" i="2"/>
  <c r="B415" i="2"/>
  <c r="K414" i="2"/>
  <c r="J414" i="2"/>
  <c r="I414" i="2"/>
  <c r="B414" i="2"/>
  <c r="K413" i="2"/>
  <c r="J413" i="2"/>
  <c r="I413" i="2"/>
  <c r="B413" i="2"/>
  <c r="K412" i="2"/>
  <c r="J412" i="2"/>
  <c r="I412" i="2"/>
  <c r="B412" i="2"/>
  <c r="K411" i="2"/>
  <c r="J411" i="2"/>
  <c r="I411" i="2"/>
  <c r="B411" i="2"/>
  <c r="K410" i="2"/>
  <c r="J410" i="2"/>
  <c r="I410" i="2"/>
  <c r="B410" i="2"/>
  <c r="K409" i="2"/>
  <c r="J409" i="2"/>
  <c r="I409" i="2"/>
  <c r="B409" i="2"/>
  <c r="K408" i="2"/>
  <c r="J408" i="2"/>
  <c r="I408" i="2"/>
  <c r="B408" i="2"/>
  <c r="K407" i="2"/>
  <c r="J407" i="2"/>
  <c r="I407" i="2"/>
  <c r="B407" i="2"/>
  <c r="K406" i="2"/>
  <c r="J406" i="2"/>
  <c r="I406" i="2"/>
  <c r="B406" i="2"/>
  <c r="K405" i="2"/>
  <c r="J405" i="2"/>
  <c r="I405" i="2"/>
  <c r="B405" i="2"/>
  <c r="K404" i="2"/>
  <c r="J404" i="2"/>
  <c r="I404" i="2"/>
  <c r="B404" i="2"/>
  <c r="K403" i="2"/>
  <c r="J403" i="2"/>
  <c r="I403" i="2"/>
  <c r="B403" i="2"/>
  <c r="K402" i="2"/>
  <c r="J402" i="2"/>
  <c r="I402" i="2"/>
  <c r="B402" i="2"/>
  <c r="K401" i="2"/>
  <c r="J401" i="2"/>
  <c r="I401" i="2"/>
  <c r="B401" i="2"/>
  <c r="K400" i="2"/>
  <c r="J400" i="2"/>
  <c r="I400" i="2"/>
  <c r="B400" i="2"/>
  <c r="K399" i="2"/>
  <c r="J399" i="2"/>
  <c r="I399" i="2"/>
  <c r="B399" i="2"/>
  <c r="K398" i="2"/>
  <c r="J398" i="2"/>
  <c r="I398" i="2"/>
  <c r="B398" i="2"/>
  <c r="K397" i="2"/>
  <c r="J397" i="2"/>
  <c r="I397" i="2"/>
  <c r="B397" i="2"/>
  <c r="K396" i="2"/>
  <c r="J396" i="2"/>
  <c r="I396" i="2"/>
  <c r="B396" i="2"/>
  <c r="K395" i="2"/>
  <c r="J395" i="2"/>
  <c r="I395" i="2"/>
  <c r="B395" i="2"/>
  <c r="K394" i="2"/>
  <c r="J394" i="2"/>
  <c r="I394" i="2"/>
  <c r="B394" i="2"/>
  <c r="K393" i="2"/>
  <c r="J393" i="2"/>
  <c r="I393" i="2"/>
  <c r="B393" i="2"/>
  <c r="K392" i="2"/>
  <c r="J392" i="2"/>
  <c r="I392" i="2"/>
  <c r="B392" i="2"/>
  <c r="K391" i="2"/>
  <c r="J391" i="2"/>
  <c r="I391" i="2"/>
  <c r="B391" i="2"/>
  <c r="K390" i="2"/>
  <c r="J390" i="2"/>
  <c r="I390" i="2"/>
  <c r="B390" i="2"/>
  <c r="K389" i="2"/>
  <c r="J389" i="2"/>
  <c r="I389" i="2"/>
  <c r="B389" i="2"/>
  <c r="K388" i="2"/>
  <c r="J388" i="2"/>
  <c r="I388" i="2"/>
  <c r="B388" i="2"/>
  <c r="K387" i="2"/>
  <c r="J387" i="2"/>
  <c r="I387" i="2"/>
  <c r="B387" i="2"/>
  <c r="K386" i="2"/>
  <c r="J386" i="2"/>
  <c r="I386" i="2"/>
  <c r="B386" i="2"/>
  <c r="K385" i="2"/>
  <c r="J385" i="2"/>
  <c r="I385" i="2"/>
  <c r="B385" i="2"/>
  <c r="K384" i="2"/>
  <c r="J384" i="2"/>
  <c r="I384" i="2"/>
  <c r="B384" i="2"/>
  <c r="K383" i="2"/>
  <c r="J383" i="2"/>
  <c r="I383" i="2"/>
  <c r="B383" i="2"/>
  <c r="K382" i="2"/>
  <c r="J382" i="2"/>
  <c r="I382" i="2"/>
  <c r="B382" i="2"/>
  <c r="K381" i="2"/>
  <c r="J381" i="2"/>
  <c r="I381" i="2"/>
  <c r="B381" i="2"/>
  <c r="K380" i="2"/>
  <c r="J380" i="2"/>
  <c r="I380" i="2"/>
  <c r="B380" i="2"/>
  <c r="K379" i="2"/>
  <c r="J379" i="2"/>
  <c r="I379" i="2"/>
  <c r="B379" i="2"/>
  <c r="K378" i="2"/>
  <c r="J378" i="2"/>
  <c r="I378" i="2"/>
  <c r="B378" i="2"/>
  <c r="K377" i="2"/>
  <c r="J377" i="2"/>
  <c r="I377" i="2"/>
  <c r="B377" i="2"/>
  <c r="K376" i="2"/>
  <c r="J376" i="2"/>
  <c r="I376" i="2"/>
  <c r="B376" i="2"/>
  <c r="K375" i="2"/>
  <c r="J375" i="2"/>
  <c r="I375" i="2"/>
  <c r="B375" i="2"/>
  <c r="K374" i="2"/>
  <c r="J374" i="2"/>
  <c r="I374" i="2"/>
  <c r="B374" i="2"/>
  <c r="K373" i="2"/>
  <c r="J373" i="2"/>
  <c r="I373" i="2"/>
  <c r="B373" i="2"/>
  <c r="K372" i="2"/>
  <c r="J372" i="2"/>
  <c r="I372" i="2"/>
  <c r="B372" i="2"/>
  <c r="K371" i="2"/>
  <c r="J371" i="2"/>
  <c r="I371" i="2"/>
  <c r="B371" i="2"/>
  <c r="K370" i="2"/>
  <c r="J370" i="2"/>
  <c r="I370" i="2"/>
  <c r="B370" i="2"/>
  <c r="K369" i="2"/>
  <c r="J369" i="2"/>
  <c r="I369" i="2"/>
  <c r="B369" i="2"/>
  <c r="K368" i="2"/>
  <c r="J368" i="2"/>
  <c r="I368" i="2"/>
  <c r="B368" i="2"/>
  <c r="K367" i="2"/>
  <c r="J367" i="2"/>
  <c r="I367" i="2"/>
  <c r="B367" i="2"/>
  <c r="K366" i="2"/>
  <c r="J366" i="2"/>
  <c r="I366" i="2"/>
  <c r="B366" i="2"/>
  <c r="K365" i="2"/>
  <c r="J365" i="2"/>
  <c r="I365" i="2"/>
  <c r="B365" i="2"/>
  <c r="K364" i="2"/>
  <c r="J364" i="2"/>
  <c r="I364" i="2"/>
  <c r="B364" i="2"/>
  <c r="K363" i="2"/>
  <c r="J363" i="2"/>
  <c r="I363" i="2"/>
  <c r="B363" i="2"/>
  <c r="K362" i="2"/>
  <c r="J362" i="2"/>
  <c r="I362" i="2"/>
  <c r="B362" i="2"/>
  <c r="K361" i="2"/>
  <c r="J361" i="2"/>
  <c r="I361" i="2"/>
  <c r="B361" i="2"/>
  <c r="K360" i="2"/>
  <c r="J360" i="2"/>
  <c r="I360" i="2"/>
  <c r="B360" i="2"/>
  <c r="K359" i="2"/>
  <c r="J359" i="2"/>
  <c r="I359" i="2"/>
  <c r="B359" i="2"/>
  <c r="K358" i="2"/>
  <c r="J358" i="2"/>
  <c r="I358" i="2"/>
  <c r="B358" i="2"/>
  <c r="K357" i="2"/>
  <c r="J357" i="2"/>
  <c r="I357" i="2"/>
  <c r="B357" i="2"/>
  <c r="K356" i="2"/>
  <c r="J356" i="2"/>
  <c r="I356" i="2"/>
  <c r="B356" i="2"/>
  <c r="K355" i="2"/>
  <c r="J355" i="2"/>
  <c r="I355" i="2"/>
  <c r="B355" i="2"/>
  <c r="K354" i="2"/>
  <c r="J354" i="2"/>
  <c r="I354" i="2"/>
  <c r="B354" i="2"/>
  <c r="K353" i="2"/>
  <c r="J353" i="2"/>
  <c r="I353" i="2"/>
  <c r="B353" i="2"/>
  <c r="K352" i="2"/>
  <c r="J352" i="2"/>
  <c r="I352" i="2"/>
  <c r="B352" i="2"/>
  <c r="K351" i="2"/>
  <c r="J351" i="2"/>
  <c r="I351" i="2"/>
  <c r="B351" i="2"/>
  <c r="K350" i="2"/>
  <c r="J350" i="2"/>
  <c r="I350" i="2"/>
  <c r="B350" i="2"/>
  <c r="K349" i="2"/>
  <c r="J349" i="2"/>
  <c r="I349" i="2"/>
  <c r="B349" i="2"/>
  <c r="K348" i="2"/>
  <c r="J348" i="2"/>
  <c r="I348" i="2"/>
  <c r="B348" i="2"/>
  <c r="K347" i="2"/>
  <c r="J347" i="2"/>
  <c r="I347" i="2"/>
  <c r="B347" i="2"/>
  <c r="K346" i="2"/>
  <c r="J346" i="2"/>
  <c r="I346" i="2"/>
  <c r="B346" i="2"/>
  <c r="K345" i="2"/>
  <c r="J345" i="2"/>
  <c r="I345" i="2"/>
  <c r="B345" i="2"/>
  <c r="K344" i="2"/>
  <c r="J344" i="2"/>
  <c r="I344" i="2"/>
  <c r="B344" i="2"/>
  <c r="K343" i="2"/>
  <c r="J343" i="2"/>
  <c r="I343" i="2"/>
  <c r="B343" i="2"/>
  <c r="K342" i="2"/>
  <c r="J342" i="2"/>
  <c r="I342" i="2"/>
  <c r="B342" i="2"/>
  <c r="K341" i="2"/>
  <c r="J341" i="2"/>
  <c r="I341" i="2"/>
  <c r="B341" i="2"/>
  <c r="K340" i="2"/>
  <c r="J340" i="2"/>
  <c r="I340" i="2"/>
  <c r="B340" i="2"/>
  <c r="K339" i="2"/>
  <c r="J339" i="2"/>
  <c r="I339" i="2"/>
  <c r="B339" i="2"/>
  <c r="K338" i="2"/>
  <c r="J338" i="2"/>
  <c r="I338" i="2"/>
  <c r="B338" i="2"/>
  <c r="K337" i="2"/>
  <c r="J337" i="2"/>
  <c r="I337" i="2"/>
  <c r="B337" i="2"/>
  <c r="K336" i="2"/>
  <c r="J336" i="2"/>
  <c r="I336" i="2"/>
  <c r="B336" i="2"/>
  <c r="K335" i="2"/>
  <c r="J335" i="2"/>
  <c r="I335" i="2"/>
  <c r="B335" i="2"/>
  <c r="K334" i="2"/>
  <c r="J334" i="2"/>
  <c r="I334" i="2"/>
  <c r="B334" i="2"/>
  <c r="K333" i="2"/>
  <c r="J333" i="2"/>
  <c r="I333" i="2"/>
  <c r="B333" i="2"/>
  <c r="K332" i="2"/>
  <c r="J332" i="2"/>
  <c r="I332" i="2"/>
  <c r="B332" i="2"/>
  <c r="K331" i="2"/>
  <c r="J331" i="2"/>
  <c r="I331" i="2"/>
  <c r="B331" i="2"/>
  <c r="K330" i="2"/>
  <c r="J330" i="2"/>
  <c r="I330" i="2"/>
  <c r="B330" i="2"/>
  <c r="K329" i="2"/>
  <c r="J329" i="2"/>
  <c r="I329" i="2"/>
  <c r="B329" i="2"/>
  <c r="K328" i="2"/>
  <c r="J328" i="2"/>
  <c r="I328" i="2"/>
  <c r="B328" i="2"/>
  <c r="K327" i="2"/>
  <c r="J327" i="2"/>
  <c r="I327" i="2"/>
  <c r="B327" i="2"/>
  <c r="K326" i="2"/>
  <c r="J326" i="2"/>
  <c r="I326" i="2"/>
  <c r="B326" i="2"/>
  <c r="K325" i="2"/>
  <c r="J325" i="2"/>
  <c r="I325" i="2"/>
  <c r="B325" i="2"/>
  <c r="K324" i="2"/>
  <c r="J324" i="2"/>
  <c r="I324" i="2"/>
  <c r="B324" i="2"/>
  <c r="K323" i="2"/>
  <c r="J323" i="2"/>
  <c r="I323" i="2"/>
  <c r="B323" i="2"/>
  <c r="K322" i="2"/>
  <c r="J322" i="2"/>
  <c r="I322" i="2"/>
  <c r="B322" i="2"/>
  <c r="K321" i="2"/>
  <c r="J321" i="2"/>
  <c r="I321" i="2"/>
  <c r="B321" i="2"/>
  <c r="K320" i="2"/>
  <c r="J320" i="2"/>
  <c r="I320" i="2"/>
  <c r="B320" i="2"/>
  <c r="K319" i="2"/>
  <c r="J319" i="2"/>
  <c r="I319" i="2"/>
  <c r="B319" i="2"/>
  <c r="K318" i="2"/>
  <c r="J318" i="2"/>
  <c r="I318" i="2"/>
  <c r="B318" i="2"/>
  <c r="K317" i="2"/>
  <c r="J317" i="2"/>
  <c r="I317" i="2"/>
  <c r="B317" i="2"/>
  <c r="K316" i="2"/>
  <c r="J316" i="2"/>
  <c r="I316" i="2"/>
  <c r="B316" i="2"/>
  <c r="K315" i="2"/>
  <c r="J315" i="2"/>
  <c r="I315" i="2"/>
  <c r="B315" i="2"/>
  <c r="K314" i="2"/>
  <c r="J314" i="2"/>
  <c r="I314" i="2"/>
  <c r="B314" i="2"/>
  <c r="K313" i="2"/>
  <c r="J313" i="2"/>
  <c r="I313" i="2"/>
  <c r="B313" i="2"/>
  <c r="K312" i="2"/>
  <c r="J312" i="2"/>
  <c r="I312" i="2"/>
  <c r="B312" i="2"/>
  <c r="K311" i="2"/>
  <c r="J311" i="2"/>
  <c r="I311" i="2"/>
  <c r="B311" i="2"/>
  <c r="K310" i="2"/>
  <c r="J310" i="2"/>
  <c r="I310" i="2"/>
  <c r="B310" i="2"/>
  <c r="K309" i="2"/>
  <c r="J309" i="2"/>
  <c r="I309" i="2"/>
  <c r="B309" i="2"/>
  <c r="K308" i="2"/>
  <c r="J308" i="2"/>
  <c r="I308" i="2"/>
  <c r="B308" i="2"/>
  <c r="K307" i="2"/>
  <c r="J307" i="2"/>
  <c r="I307" i="2"/>
  <c r="B307" i="2"/>
  <c r="K306" i="2"/>
  <c r="J306" i="2"/>
  <c r="I306" i="2"/>
  <c r="B306" i="2"/>
  <c r="K305" i="2"/>
  <c r="J305" i="2"/>
  <c r="I305" i="2"/>
  <c r="B305" i="2"/>
  <c r="K304" i="2"/>
  <c r="J304" i="2"/>
  <c r="I304" i="2"/>
  <c r="B304" i="2"/>
  <c r="K303" i="2"/>
  <c r="J303" i="2"/>
  <c r="I303" i="2"/>
  <c r="B303" i="2"/>
  <c r="K302" i="2"/>
  <c r="J302" i="2"/>
  <c r="I302" i="2"/>
  <c r="B302" i="2"/>
  <c r="K301" i="2"/>
  <c r="J301" i="2"/>
  <c r="I301" i="2"/>
  <c r="B301" i="2"/>
  <c r="K300" i="2"/>
  <c r="J300" i="2"/>
  <c r="I300" i="2"/>
  <c r="B300" i="2"/>
  <c r="K299" i="2"/>
  <c r="J299" i="2"/>
  <c r="I299" i="2"/>
  <c r="B299" i="2"/>
  <c r="K298" i="2"/>
  <c r="J298" i="2"/>
  <c r="I298" i="2"/>
  <c r="B298" i="2"/>
  <c r="K297" i="2"/>
  <c r="J297" i="2"/>
  <c r="I297" i="2"/>
  <c r="B297" i="2"/>
  <c r="K296" i="2"/>
  <c r="J296" i="2"/>
  <c r="I296" i="2"/>
  <c r="B296" i="2"/>
  <c r="K295" i="2"/>
  <c r="J295" i="2"/>
  <c r="I295" i="2"/>
  <c r="B295" i="2"/>
  <c r="K294" i="2"/>
  <c r="J294" i="2"/>
  <c r="I294" i="2"/>
  <c r="B294" i="2"/>
  <c r="K293" i="2"/>
  <c r="J293" i="2"/>
  <c r="I293" i="2"/>
  <c r="B293" i="2"/>
  <c r="K292" i="2"/>
  <c r="J292" i="2"/>
  <c r="I292" i="2"/>
  <c r="B292" i="2"/>
  <c r="K291" i="2"/>
  <c r="J291" i="2"/>
  <c r="I291" i="2"/>
  <c r="B291" i="2"/>
  <c r="K290" i="2"/>
  <c r="J290" i="2"/>
  <c r="I290" i="2"/>
  <c r="B290" i="2"/>
  <c r="K289" i="2"/>
  <c r="J289" i="2"/>
  <c r="I289" i="2"/>
  <c r="B289" i="2"/>
  <c r="K288" i="2"/>
  <c r="J288" i="2"/>
  <c r="I288" i="2"/>
  <c r="B288" i="2"/>
  <c r="K287" i="2"/>
  <c r="J287" i="2"/>
  <c r="I287" i="2"/>
  <c r="B287" i="2"/>
  <c r="K286" i="2"/>
  <c r="J286" i="2"/>
  <c r="I286" i="2"/>
  <c r="B286" i="2"/>
  <c r="K285" i="2"/>
  <c r="J285" i="2"/>
  <c r="I285" i="2"/>
  <c r="B285" i="2"/>
  <c r="K284" i="2"/>
  <c r="J284" i="2"/>
  <c r="I284" i="2"/>
  <c r="B284" i="2"/>
  <c r="K283" i="2"/>
  <c r="J283" i="2"/>
  <c r="I283" i="2"/>
  <c r="B283" i="2"/>
  <c r="K282" i="2"/>
  <c r="J282" i="2"/>
  <c r="I282" i="2"/>
  <c r="B282" i="2"/>
  <c r="K281" i="2"/>
  <c r="J281" i="2"/>
  <c r="I281" i="2"/>
  <c r="B281" i="2"/>
  <c r="K280" i="2"/>
  <c r="J280" i="2"/>
  <c r="I280" i="2"/>
  <c r="B280" i="2"/>
  <c r="K279" i="2"/>
  <c r="J279" i="2"/>
  <c r="I279" i="2"/>
  <c r="B279" i="2"/>
  <c r="K278" i="2"/>
  <c r="J278" i="2"/>
  <c r="I278" i="2"/>
  <c r="B278" i="2"/>
  <c r="K277" i="2"/>
  <c r="J277" i="2"/>
  <c r="I277" i="2"/>
  <c r="B277" i="2"/>
  <c r="K276" i="2"/>
  <c r="J276" i="2"/>
  <c r="I276" i="2"/>
  <c r="B276" i="2"/>
  <c r="K275" i="2"/>
  <c r="J275" i="2"/>
  <c r="I275" i="2"/>
  <c r="B275" i="2"/>
  <c r="K274" i="2"/>
  <c r="J274" i="2"/>
  <c r="I274" i="2"/>
  <c r="B274" i="2"/>
  <c r="K273" i="2"/>
  <c r="J273" i="2"/>
  <c r="I273" i="2"/>
  <c r="B273" i="2"/>
  <c r="K272" i="2"/>
  <c r="J272" i="2"/>
  <c r="I272" i="2"/>
  <c r="B272" i="2"/>
  <c r="K271" i="2"/>
  <c r="J271" i="2"/>
  <c r="I271" i="2"/>
  <c r="B271" i="2"/>
  <c r="K270" i="2"/>
  <c r="J270" i="2"/>
  <c r="I270" i="2"/>
  <c r="B270" i="2"/>
  <c r="K269" i="2"/>
  <c r="J269" i="2"/>
  <c r="I269" i="2"/>
  <c r="B269" i="2"/>
  <c r="K268" i="2"/>
  <c r="J268" i="2"/>
  <c r="I268" i="2"/>
  <c r="B268" i="2"/>
  <c r="K267" i="2"/>
  <c r="J267" i="2"/>
  <c r="I267" i="2"/>
  <c r="B267" i="2"/>
  <c r="K266" i="2"/>
  <c r="J266" i="2"/>
  <c r="I266" i="2"/>
  <c r="B266" i="2"/>
  <c r="K265" i="2"/>
  <c r="J265" i="2"/>
  <c r="I265" i="2"/>
  <c r="B265" i="2"/>
  <c r="K264" i="2"/>
  <c r="J264" i="2"/>
  <c r="I264" i="2"/>
  <c r="B264" i="2"/>
  <c r="K263" i="2"/>
  <c r="J263" i="2"/>
  <c r="I263" i="2"/>
  <c r="B263" i="2"/>
  <c r="K262" i="2"/>
  <c r="J262" i="2"/>
  <c r="I262" i="2"/>
  <c r="B262" i="2"/>
  <c r="K261" i="2"/>
  <c r="J261" i="2"/>
  <c r="I261" i="2"/>
  <c r="B261" i="2"/>
  <c r="K260" i="2"/>
  <c r="J260" i="2"/>
  <c r="I260" i="2"/>
  <c r="B260" i="2"/>
  <c r="K259" i="2"/>
  <c r="J259" i="2"/>
  <c r="I259" i="2"/>
  <c r="B259" i="2"/>
  <c r="K258" i="2"/>
  <c r="J258" i="2"/>
  <c r="I258" i="2"/>
  <c r="B258" i="2"/>
  <c r="K257" i="2"/>
  <c r="J257" i="2"/>
  <c r="I257" i="2"/>
  <c r="B257" i="2"/>
  <c r="K256" i="2"/>
  <c r="J256" i="2"/>
  <c r="I256" i="2"/>
  <c r="B256" i="2"/>
  <c r="K255" i="2"/>
  <c r="J255" i="2"/>
  <c r="I255" i="2"/>
  <c r="B255" i="2"/>
  <c r="K254" i="2"/>
  <c r="J254" i="2"/>
  <c r="I254" i="2"/>
  <c r="B254" i="2"/>
  <c r="K253" i="2"/>
  <c r="J253" i="2"/>
  <c r="I253" i="2"/>
  <c r="B253" i="2"/>
  <c r="K252" i="2"/>
  <c r="J252" i="2"/>
  <c r="I252" i="2"/>
  <c r="B252" i="2"/>
  <c r="K251" i="2"/>
  <c r="J251" i="2"/>
  <c r="I251" i="2"/>
  <c r="B251" i="2"/>
  <c r="K250" i="2"/>
  <c r="J250" i="2"/>
  <c r="I250" i="2"/>
  <c r="B250" i="2"/>
  <c r="K249" i="2"/>
  <c r="J249" i="2"/>
  <c r="I249" i="2"/>
  <c r="B249" i="2"/>
  <c r="K248" i="2"/>
  <c r="J248" i="2"/>
  <c r="I248" i="2"/>
  <c r="B248" i="2"/>
  <c r="K247" i="2"/>
  <c r="J247" i="2"/>
  <c r="I247" i="2"/>
  <c r="B247" i="2"/>
  <c r="K246" i="2"/>
  <c r="J246" i="2"/>
  <c r="I246" i="2"/>
  <c r="B246" i="2"/>
  <c r="K245" i="2"/>
  <c r="J245" i="2"/>
  <c r="I245" i="2"/>
  <c r="B245" i="2"/>
  <c r="K244" i="2"/>
  <c r="J244" i="2"/>
  <c r="I244" i="2"/>
  <c r="B244" i="2"/>
  <c r="K243" i="2"/>
  <c r="J243" i="2"/>
  <c r="I243" i="2"/>
  <c r="B243" i="2"/>
  <c r="K242" i="2"/>
  <c r="J242" i="2"/>
  <c r="I242" i="2"/>
  <c r="B242" i="2"/>
  <c r="K241" i="2"/>
  <c r="J241" i="2"/>
  <c r="I241" i="2"/>
  <c r="B241" i="2"/>
  <c r="K240" i="2"/>
  <c r="J240" i="2"/>
  <c r="I240" i="2"/>
  <c r="B240" i="2"/>
  <c r="K239" i="2"/>
  <c r="J239" i="2"/>
  <c r="I239" i="2"/>
  <c r="B239" i="2"/>
  <c r="K238" i="2"/>
  <c r="J238" i="2"/>
  <c r="I238" i="2"/>
  <c r="B238" i="2"/>
  <c r="K237" i="2"/>
  <c r="J237" i="2"/>
  <c r="I237" i="2"/>
  <c r="B237" i="2"/>
  <c r="K236" i="2"/>
  <c r="J236" i="2"/>
  <c r="I236" i="2"/>
  <c r="B236" i="2"/>
  <c r="K235" i="2"/>
  <c r="J235" i="2"/>
  <c r="I235" i="2"/>
  <c r="B235" i="2"/>
  <c r="K234" i="2"/>
  <c r="J234" i="2"/>
  <c r="I234" i="2"/>
  <c r="B234" i="2"/>
  <c r="K233" i="2"/>
  <c r="J233" i="2"/>
  <c r="I233" i="2"/>
  <c r="B233" i="2"/>
  <c r="K232" i="2"/>
  <c r="J232" i="2"/>
  <c r="I232" i="2"/>
  <c r="B232" i="2"/>
  <c r="K231" i="2"/>
  <c r="J231" i="2"/>
  <c r="I231" i="2"/>
  <c r="B231" i="2"/>
  <c r="K230" i="2"/>
  <c r="J230" i="2"/>
  <c r="I230" i="2"/>
  <c r="B230" i="2"/>
  <c r="K229" i="2"/>
  <c r="J229" i="2"/>
  <c r="I229" i="2"/>
  <c r="B229" i="2"/>
  <c r="K228" i="2"/>
  <c r="J228" i="2"/>
  <c r="I228" i="2"/>
  <c r="B228" i="2"/>
  <c r="K227" i="2"/>
  <c r="J227" i="2"/>
  <c r="I227" i="2"/>
  <c r="B227" i="2"/>
  <c r="K226" i="2"/>
  <c r="J226" i="2"/>
  <c r="I226" i="2"/>
  <c r="B226" i="2"/>
  <c r="K225" i="2"/>
  <c r="J225" i="2"/>
  <c r="I225" i="2"/>
  <c r="B225" i="2"/>
  <c r="K224" i="2"/>
  <c r="J224" i="2"/>
  <c r="I224" i="2"/>
  <c r="B224" i="2"/>
  <c r="K223" i="2"/>
  <c r="J223" i="2"/>
  <c r="I223" i="2"/>
  <c r="B223" i="2"/>
  <c r="K222" i="2"/>
  <c r="J222" i="2"/>
  <c r="I222" i="2"/>
  <c r="B222" i="2"/>
  <c r="K221" i="2"/>
  <c r="J221" i="2"/>
  <c r="I221" i="2"/>
  <c r="B221" i="2"/>
  <c r="K220" i="2"/>
  <c r="J220" i="2"/>
  <c r="I220" i="2"/>
  <c r="B220" i="2"/>
  <c r="K219" i="2"/>
  <c r="J219" i="2"/>
  <c r="I219" i="2"/>
  <c r="B219" i="2"/>
  <c r="K218" i="2"/>
  <c r="J218" i="2"/>
  <c r="I218" i="2"/>
  <c r="B218" i="2"/>
  <c r="K217" i="2"/>
  <c r="J217" i="2"/>
  <c r="I217" i="2"/>
  <c r="B217" i="2"/>
  <c r="K216" i="2"/>
  <c r="J216" i="2"/>
  <c r="I216" i="2"/>
  <c r="B216" i="2"/>
  <c r="K215" i="2"/>
  <c r="J215" i="2"/>
  <c r="I215" i="2"/>
  <c r="B215" i="2"/>
  <c r="K214" i="2"/>
  <c r="J214" i="2"/>
  <c r="I214" i="2"/>
  <c r="B214" i="2"/>
  <c r="K213" i="2"/>
  <c r="J213" i="2"/>
  <c r="I213" i="2"/>
  <c r="B213" i="2"/>
  <c r="K212" i="2"/>
  <c r="J212" i="2"/>
  <c r="I212" i="2"/>
  <c r="B212" i="2"/>
  <c r="K211" i="2"/>
  <c r="J211" i="2"/>
  <c r="I211" i="2"/>
  <c r="B211" i="2"/>
  <c r="K210" i="2"/>
  <c r="J210" i="2"/>
  <c r="I210" i="2"/>
  <c r="B210" i="2"/>
  <c r="K209" i="2"/>
  <c r="J209" i="2"/>
  <c r="I209" i="2"/>
  <c r="B209" i="2"/>
  <c r="K208" i="2"/>
  <c r="J208" i="2"/>
  <c r="I208" i="2"/>
  <c r="B208" i="2"/>
  <c r="K207" i="2"/>
  <c r="J207" i="2"/>
  <c r="I207" i="2"/>
  <c r="B207" i="2"/>
  <c r="K206" i="2"/>
  <c r="J206" i="2"/>
  <c r="I206" i="2"/>
  <c r="B206" i="2"/>
  <c r="K205" i="2"/>
  <c r="J205" i="2"/>
  <c r="I205" i="2"/>
  <c r="B205" i="2"/>
  <c r="K204" i="2"/>
  <c r="J204" i="2"/>
  <c r="I204" i="2"/>
  <c r="B204" i="2"/>
  <c r="K203" i="2"/>
  <c r="J203" i="2"/>
  <c r="I203" i="2"/>
  <c r="B203" i="2"/>
  <c r="K202" i="2"/>
  <c r="J202" i="2"/>
  <c r="I202" i="2"/>
  <c r="B202" i="2"/>
  <c r="K201" i="2"/>
  <c r="J201" i="2"/>
  <c r="I201" i="2"/>
  <c r="B201" i="2"/>
  <c r="K200" i="2"/>
  <c r="J200" i="2"/>
  <c r="I200" i="2"/>
  <c r="B200" i="2"/>
  <c r="K199" i="2"/>
  <c r="J199" i="2"/>
  <c r="I199" i="2"/>
  <c r="B199" i="2"/>
  <c r="K198" i="2"/>
  <c r="J198" i="2"/>
  <c r="I198" i="2"/>
  <c r="B198" i="2"/>
  <c r="K197" i="2"/>
  <c r="J197" i="2"/>
  <c r="I197" i="2"/>
  <c r="B197" i="2"/>
  <c r="K196" i="2"/>
  <c r="J196" i="2"/>
  <c r="I196" i="2"/>
  <c r="B196" i="2"/>
  <c r="K195" i="2"/>
  <c r="J195" i="2"/>
  <c r="I195" i="2"/>
  <c r="B195" i="2"/>
  <c r="K194" i="2"/>
  <c r="J194" i="2"/>
  <c r="I194" i="2"/>
  <c r="B194" i="2"/>
  <c r="K193" i="2"/>
  <c r="J193" i="2"/>
  <c r="I193" i="2"/>
  <c r="B193" i="2"/>
  <c r="K192" i="2"/>
  <c r="J192" i="2"/>
  <c r="I192" i="2"/>
  <c r="B192" i="2"/>
  <c r="K191" i="2"/>
  <c r="J191" i="2"/>
  <c r="I191" i="2"/>
  <c r="B191" i="2"/>
  <c r="K190" i="2"/>
  <c r="J190" i="2"/>
  <c r="I190" i="2"/>
  <c r="B190" i="2"/>
  <c r="K189" i="2"/>
  <c r="J189" i="2"/>
  <c r="I189" i="2"/>
  <c r="B189" i="2"/>
  <c r="K188" i="2"/>
  <c r="J188" i="2"/>
  <c r="I188" i="2"/>
  <c r="B188" i="2"/>
  <c r="K187" i="2"/>
  <c r="J187" i="2"/>
  <c r="I187" i="2"/>
  <c r="B187" i="2"/>
  <c r="K186" i="2"/>
  <c r="J186" i="2"/>
  <c r="I186" i="2"/>
  <c r="B186" i="2"/>
  <c r="K185" i="2"/>
  <c r="J185" i="2"/>
  <c r="I185" i="2"/>
  <c r="B185" i="2"/>
  <c r="K184" i="2"/>
  <c r="J184" i="2"/>
  <c r="I184" i="2"/>
  <c r="B184" i="2"/>
  <c r="K183" i="2"/>
  <c r="J183" i="2"/>
  <c r="I183" i="2"/>
  <c r="B183" i="2"/>
  <c r="K182" i="2"/>
  <c r="J182" i="2"/>
  <c r="I182" i="2"/>
  <c r="B182" i="2"/>
  <c r="K181" i="2"/>
  <c r="J181" i="2"/>
  <c r="I181" i="2"/>
  <c r="B181" i="2"/>
  <c r="K180" i="2"/>
  <c r="J180" i="2"/>
  <c r="I180" i="2"/>
  <c r="B180" i="2"/>
  <c r="K179" i="2"/>
  <c r="J179" i="2"/>
  <c r="I179" i="2"/>
  <c r="B179" i="2"/>
  <c r="K178" i="2"/>
  <c r="J178" i="2"/>
  <c r="I178" i="2"/>
  <c r="B178" i="2"/>
  <c r="K177" i="2"/>
  <c r="J177" i="2"/>
  <c r="I177" i="2"/>
  <c r="B177" i="2"/>
  <c r="K176" i="2"/>
  <c r="J176" i="2"/>
  <c r="I176" i="2"/>
  <c r="B176" i="2"/>
  <c r="K175" i="2"/>
  <c r="J175" i="2"/>
  <c r="I175" i="2"/>
  <c r="B175" i="2"/>
  <c r="K174" i="2"/>
  <c r="J174" i="2"/>
  <c r="I174" i="2"/>
  <c r="B174" i="2"/>
  <c r="K173" i="2"/>
  <c r="J173" i="2"/>
  <c r="I173" i="2"/>
  <c r="B173" i="2"/>
  <c r="K172" i="2"/>
  <c r="J172" i="2"/>
  <c r="I172" i="2"/>
  <c r="B172" i="2"/>
  <c r="K171" i="2"/>
  <c r="J171" i="2"/>
  <c r="I171" i="2"/>
  <c r="B171" i="2"/>
  <c r="K170" i="2"/>
  <c r="J170" i="2"/>
  <c r="I170" i="2"/>
  <c r="B170" i="2"/>
  <c r="K169" i="2"/>
  <c r="J169" i="2"/>
  <c r="I169" i="2"/>
  <c r="B169" i="2"/>
  <c r="K168" i="2"/>
  <c r="J168" i="2"/>
  <c r="I168" i="2"/>
  <c r="B168" i="2"/>
  <c r="K167" i="2"/>
  <c r="J167" i="2"/>
  <c r="I167" i="2"/>
  <c r="B167" i="2"/>
  <c r="K166" i="2"/>
  <c r="J166" i="2"/>
  <c r="I166" i="2"/>
  <c r="B166" i="2"/>
  <c r="K165" i="2"/>
  <c r="J165" i="2"/>
  <c r="I165" i="2"/>
  <c r="B165" i="2"/>
  <c r="K164" i="2"/>
  <c r="J164" i="2"/>
  <c r="I164" i="2"/>
  <c r="B164" i="2"/>
  <c r="K163" i="2"/>
  <c r="J163" i="2"/>
  <c r="I163" i="2"/>
  <c r="B163" i="2"/>
  <c r="K162" i="2"/>
  <c r="J162" i="2"/>
  <c r="I162" i="2"/>
  <c r="B162" i="2"/>
  <c r="K161" i="2"/>
  <c r="J161" i="2"/>
  <c r="I161" i="2"/>
  <c r="B161" i="2"/>
  <c r="K160" i="2"/>
  <c r="J160" i="2"/>
  <c r="I160" i="2"/>
  <c r="B160" i="2"/>
  <c r="K159" i="2"/>
  <c r="J159" i="2"/>
  <c r="I159" i="2"/>
  <c r="B159" i="2"/>
  <c r="K158" i="2"/>
  <c r="J158" i="2"/>
  <c r="I158" i="2"/>
  <c r="B158" i="2"/>
  <c r="K157" i="2"/>
  <c r="J157" i="2"/>
  <c r="I157" i="2"/>
  <c r="B157" i="2"/>
  <c r="K156" i="2"/>
  <c r="J156" i="2"/>
  <c r="I156" i="2"/>
  <c r="B156" i="2"/>
  <c r="K155" i="2"/>
  <c r="J155" i="2"/>
  <c r="I155" i="2"/>
  <c r="B155" i="2"/>
  <c r="K154" i="2"/>
  <c r="J154" i="2"/>
  <c r="I154" i="2"/>
  <c r="B154" i="2"/>
  <c r="K153" i="2"/>
  <c r="J153" i="2"/>
  <c r="I153" i="2"/>
  <c r="B153" i="2"/>
  <c r="K152" i="2"/>
  <c r="J152" i="2"/>
  <c r="I152" i="2"/>
  <c r="B152" i="2"/>
  <c r="K151" i="2"/>
  <c r="J151" i="2"/>
  <c r="I151" i="2"/>
  <c r="B151" i="2"/>
  <c r="K150" i="2"/>
  <c r="J150" i="2"/>
  <c r="I150" i="2"/>
  <c r="B150" i="2"/>
  <c r="K149" i="2"/>
  <c r="J149" i="2"/>
  <c r="I149" i="2"/>
  <c r="B149" i="2"/>
  <c r="K148" i="2"/>
  <c r="J148" i="2"/>
  <c r="I148" i="2"/>
  <c r="B148" i="2"/>
  <c r="K147" i="2"/>
  <c r="J147" i="2"/>
  <c r="I147" i="2"/>
  <c r="B147" i="2"/>
  <c r="K146" i="2"/>
  <c r="J146" i="2"/>
  <c r="I146" i="2"/>
  <c r="B146" i="2"/>
  <c r="K145" i="2"/>
  <c r="J145" i="2"/>
  <c r="I145" i="2"/>
  <c r="B145" i="2"/>
  <c r="K144" i="2"/>
  <c r="J144" i="2"/>
  <c r="I144" i="2"/>
  <c r="B144" i="2"/>
  <c r="K143" i="2"/>
  <c r="J143" i="2"/>
  <c r="I143" i="2"/>
  <c r="B143" i="2"/>
  <c r="K142" i="2"/>
  <c r="J142" i="2"/>
  <c r="I142" i="2"/>
  <c r="B142" i="2"/>
  <c r="K141" i="2"/>
  <c r="J141" i="2"/>
  <c r="I141" i="2"/>
  <c r="B141" i="2"/>
  <c r="K140" i="2"/>
  <c r="J140" i="2"/>
  <c r="I140" i="2"/>
  <c r="B140" i="2"/>
  <c r="K139" i="2"/>
  <c r="J139" i="2"/>
  <c r="I139" i="2"/>
  <c r="B139" i="2"/>
  <c r="K138" i="2"/>
  <c r="J138" i="2"/>
  <c r="I138" i="2"/>
  <c r="B138" i="2"/>
  <c r="K137" i="2"/>
  <c r="J137" i="2"/>
  <c r="I137" i="2"/>
  <c r="B137" i="2"/>
  <c r="K136" i="2"/>
  <c r="J136" i="2"/>
  <c r="I136" i="2"/>
  <c r="B136" i="2"/>
  <c r="K135" i="2"/>
  <c r="J135" i="2"/>
  <c r="I135" i="2"/>
  <c r="B135" i="2"/>
  <c r="K134" i="2"/>
  <c r="J134" i="2"/>
  <c r="I134" i="2"/>
  <c r="B134" i="2"/>
  <c r="K133" i="2"/>
  <c r="J133" i="2"/>
  <c r="I133" i="2"/>
  <c r="B133" i="2"/>
  <c r="K132" i="2"/>
  <c r="J132" i="2"/>
  <c r="I132" i="2"/>
  <c r="B132" i="2"/>
  <c r="K131" i="2"/>
  <c r="J131" i="2"/>
  <c r="I131" i="2"/>
  <c r="B131" i="2"/>
  <c r="K130" i="2"/>
  <c r="J130" i="2"/>
  <c r="I130" i="2"/>
  <c r="B130" i="2"/>
  <c r="K129" i="2"/>
  <c r="J129" i="2"/>
  <c r="I129" i="2"/>
  <c r="B129" i="2"/>
  <c r="K128" i="2"/>
  <c r="J128" i="2"/>
  <c r="I128" i="2"/>
  <c r="B128" i="2"/>
  <c r="K127" i="2"/>
  <c r="J127" i="2"/>
  <c r="I127" i="2"/>
  <c r="B127" i="2"/>
  <c r="K126" i="2"/>
  <c r="J126" i="2"/>
  <c r="I126" i="2"/>
  <c r="B126" i="2"/>
  <c r="K125" i="2"/>
  <c r="J125" i="2"/>
  <c r="I125" i="2"/>
  <c r="B125" i="2"/>
  <c r="K124" i="2"/>
  <c r="J124" i="2"/>
  <c r="I124" i="2"/>
  <c r="B124" i="2"/>
  <c r="K123" i="2"/>
  <c r="J123" i="2"/>
  <c r="I123" i="2"/>
  <c r="B123" i="2"/>
  <c r="K122" i="2"/>
  <c r="J122" i="2"/>
  <c r="I122" i="2"/>
  <c r="B122" i="2"/>
  <c r="K121" i="2"/>
  <c r="J121" i="2"/>
  <c r="I121" i="2"/>
  <c r="B121" i="2"/>
  <c r="K120" i="2"/>
  <c r="J120" i="2"/>
  <c r="I120" i="2"/>
  <c r="B120" i="2"/>
  <c r="K119" i="2"/>
  <c r="J119" i="2"/>
  <c r="I119" i="2"/>
  <c r="B119" i="2"/>
  <c r="K118" i="2"/>
  <c r="J118" i="2"/>
  <c r="I118" i="2"/>
  <c r="B118" i="2"/>
  <c r="K117" i="2"/>
  <c r="J117" i="2"/>
  <c r="I117" i="2"/>
  <c r="B117" i="2"/>
  <c r="K116" i="2"/>
  <c r="J116" i="2"/>
  <c r="I116" i="2"/>
  <c r="B116" i="2"/>
  <c r="K115" i="2"/>
  <c r="J115" i="2"/>
  <c r="I115" i="2"/>
  <c r="B115" i="2"/>
  <c r="K114" i="2"/>
  <c r="J114" i="2"/>
  <c r="I114" i="2"/>
  <c r="B114" i="2"/>
  <c r="K113" i="2"/>
  <c r="J113" i="2"/>
  <c r="I113" i="2"/>
  <c r="B113" i="2"/>
  <c r="K112" i="2"/>
  <c r="J112" i="2"/>
  <c r="I112" i="2"/>
  <c r="B112" i="2"/>
  <c r="K111" i="2"/>
  <c r="J111" i="2"/>
  <c r="I111" i="2"/>
  <c r="B111" i="2"/>
  <c r="K110" i="2"/>
  <c r="J110" i="2"/>
  <c r="I110" i="2"/>
  <c r="B110" i="2"/>
  <c r="K109" i="2"/>
  <c r="J109" i="2"/>
  <c r="I109" i="2"/>
  <c r="B109" i="2"/>
  <c r="K108" i="2"/>
  <c r="J108" i="2"/>
  <c r="I108" i="2"/>
  <c r="B108" i="2"/>
  <c r="K107" i="2"/>
  <c r="J107" i="2"/>
  <c r="I107" i="2"/>
  <c r="B107" i="2"/>
  <c r="K106" i="2"/>
  <c r="J106" i="2"/>
  <c r="I106" i="2"/>
  <c r="B106" i="2"/>
  <c r="K105" i="2"/>
  <c r="J105" i="2"/>
  <c r="I105" i="2"/>
  <c r="B105" i="2"/>
  <c r="K104" i="2"/>
  <c r="J104" i="2"/>
  <c r="I104" i="2"/>
  <c r="B104" i="2"/>
  <c r="K103" i="2"/>
  <c r="J103" i="2"/>
  <c r="I103" i="2"/>
  <c r="B103" i="2"/>
  <c r="K102" i="2"/>
  <c r="J102" i="2"/>
  <c r="I102" i="2"/>
  <c r="B102" i="2"/>
  <c r="K101" i="2"/>
  <c r="J101" i="2"/>
  <c r="I101" i="2"/>
  <c r="B101" i="2"/>
  <c r="K100" i="2"/>
  <c r="J100" i="2"/>
  <c r="I100" i="2"/>
  <c r="B100" i="2"/>
  <c r="K99" i="2"/>
  <c r="J99" i="2"/>
  <c r="I99" i="2"/>
  <c r="B99" i="2"/>
  <c r="K98" i="2"/>
  <c r="J98" i="2"/>
  <c r="I98" i="2"/>
  <c r="B98" i="2"/>
  <c r="K97" i="2"/>
  <c r="J97" i="2"/>
  <c r="I97" i="2"/>
  <c r="B97" i="2"/>
  <c r="K96" i="2"/>
  <c r="J96" i="2"/>
  <c r="I96" i="2"/>
  <c r="B96" i="2"/>
  <c r="K95" i="2"/>
  <c r="J95" i="2"/>
  <c r="I95" i="2"/>
  <c r="B95" i="2"/>
  <c r="K94" i="2"/>
  <c r="J94" i="2"/>
  <c r="I94" i="2"/>
  <c r="B94" i="2"/>
  <c r="K93" i="2"/>
  <c r="J93" i="2"/>
  <c r="I93" i="2"/>
  <c r="B93" i="2"/>
  <c r="K92" i="2"/>
  <c r="J92" i="2"/>
  <c r="I92" i="2"/>
  <c r="B92" i="2"/>
  <c r="K91" i="2"/>
  <c r="J91" i="2"/>
  <c r="I91" i="2"/>
  <c r="B91" i="2"/>
  <c r="K90" i="2"/>
  <c r="J90" i="2"/>
  <c r="I90" i="2"/>
  <c r="B90" i="2"/>
  <c r="K89" i="2"/>
  <c r="J89" i="2"/>
  <c r="I89" i="2"/>
  <c r="B89" i="2"/>
  <c r="K88" i="2"/>
  <c r="J88" i="2"/>
  <c r="I88" i="2"/>
  <c r="B88" i="2"/>
  <c r="K87" i="2"/>
  <c r="J87" i="2"/>
  <c r="I87" i="2"/>
  <c r="B87" i="2"/>
  <c r="K86" i="2"/>
  <c r="J86" i="2"/>
  <c r="I86" i="2"/>
  <c r="B86" i="2"/>
  <c r="K85" i="2"/>
  <c r="J85" i="2"/>
  <c r="I85" i="2"/>
  <c r="B85" i="2"/>
  <c r="K84" i="2"/>
  <c r="J84" i="2"/>
  <c r="I84" i="2"/>
  <c r="B84" i="2"/>
  <c r="K83" i="2"/>
  <c r="J83" i="2"/>
  <c r="I83" i="2"/>
  <c r="B83" i="2"/>
  <c r="K82" i="2"/>
  <c r="J82" i="2"/>
  <c r="I82" i="2"/>
  <c r="B82" i="2"/>
  <c r="K81" i="2"/>
  <c r="J81" i="2"/>
  <c r="I81" i="2"/>
  <c r="B81" i="2"/>
  <c r="K80" i="2"/>
  <c r="J80" i="2"/>
  <c r="I80" i="2"/>
  <c r="B80" i="2"/>
  <c r="K79" i="2"/>
  <c r="J79" i="2"/>
  <c r="I79" i="2"/>
  <c r="B79" i="2"/>
  <c r="K78" i="2"/>
  <c r="J78" i="2"/>
  <c r="I78" i="2"/>
  <c r="B78" i="2"/>
  <c r="K77" i="2"/>
  <c r="J77" i="2"/>
  <c r="I77" i="2"/>
  <c r="B77" i="2"/>
  <c r="K76" i="2"/>
  <c r="J76" i="2"/>
  <c r="I76" i="2"/>
  <c r="B76" i="2"/>
  <c r="K75" i="2"/>
  <c r="J75" i="2"/>
  <c r="I75" i="2"/>
  <c r="B75" i="2"/>
  <c r="K74" i="2"/>
  <c r="J74" i="2"/>
  <c r="I74" i="2"/>
  <c r="B74" i="2"/>
  <c r="K73" i="2"/>
  <c r="J73" i="2"/>
  <c r="I73" i="2"/>
  <c r="B73" i="2"/>
  <c r="K72" i="2"/>
  <c r="J72" i="2"/>
  <c r="I72" i="2"/>
  <c r="B72" i="2"/>
  <c r="K71" i="2"/>
  <c r="J71" i="2"/>
  <c r="I71" i="2"/>
  <c r="B71" i="2"/>
  <c r="K70" i="2"/>
  <c r="J70" i="2"/>
  <c r="I70" i="2"/>
  <c r="B70" i="2"/>
  <c r="K69" i="2"/>
  <c r="J69" i="2"/>
  <c r="I69" i="2"/>
  <c r="B69" i="2"/>
  <c r="K68" i="2"/>
  <c r="J68" i="2"/>
  <c r="I68" i="2"/>
  <c r="B68" i="2"/>
  <c r="K67" i="2"/>
  <c r="J67" i="2"/>
  <c r="I67" i="2"/>
  <c r="B67" i="2"/>
  <c r="K66" i="2"/>
  <c r="J66" i="2"/>
  <c r="I66" i="2"/>
  <c r="B66" i="2"/>
  <c r="K65" i="2"/>
  <c r="J65" i="2"/>
  <c r="I65" i="2"/>
  <c r="B65" i="2"/>
  <c r="K64" i="2"/>
  <c r="J64" i="2"/>
  <c r="I64" i="2"/>
  <c r="B64" i="2"/>
  <c r="K63" i="2"/>
  <c r="J63" i="2"/>
  <c r="I63" i="2"/>
  <c r="B63" i="2"/>
  <c r="K62" i="2"/>
  <c r="J62" i="2"/>
  <c r="I62" i="2"/>
  <c r="B62" i="2"/>
  <c r="K61" i="2"/>
  <c r="J61" i="2"/>
  <c r="I61" i="2"/>
  <c r="B61" i="2"/>
  <c r="K60" i="2"/>
  <c r="J60" i="2"/>
  <c r="I60" i="2"/>
  <c r="B60" i="2"/>
  <c r="K59" i="2"/>
  <c r="J59" i="2"/>
  <c r="I59" i="2"/>
  <c r="B59" i="2"/>
  <c r="K58" i="2"/>
  <c r="J58" i="2"/>
  <c r="I58" i="2"/>
  <c r="B58" i="2"/>
  <c r="K57" i="2"/>
  <c r="J57" i="2"/>
  <c r="I57" i="2"/>
  <c r="B57" i="2"/>
  <c r="K56" i="2"/>
  <c r="J56" i="2"/>
  <c r="I56" i="2"/>
  <c r="B56" i="2"/>
  <c r="K55" i="2"/>
  <c r="J55" i="2"/>
  <c r="I55" i="2"/>
  <c r="B55" i="2"/>
  <c r="K54" i="2"/>
  <c r="J54" i="2"/>
  <c r="I54" i="2"/>
  <c r="B54" i="2"/>
  <c r="K53" i="2"/>
  <c r="J53" i="2"/>
  <c r="I53" i="2"/>
  <c r="B53" i="2"/>
  <c r="K52" i="2"/>
  <c r="J52" i="2"/>
  <c r="I52" i="2"/>
  <c r="B52" i="2"/>
  <c r="K51" i="2"/>
  <c r="J51" i="2"/>
  <c r="I51" i="2"/>
  <c r="B51" i="2"/>
  <c r="K50" i="2"/>
  <c r="J50" i="2"/>
  <c r="I50" i="2"/>
  <c r="B50" i="2"/>
  <c r="K49" i="2"/>
  <c r="J49" i="2"/>
  <c r="I49" i="2"/>
  <c r="B49" i="2"/>
  <c r="K48" i="2"/>
  <c r="J48" i="2"/>
  <c r="I48" i="2"/>
  <c r="B48" i="2"/>
  <c r="K47" i="2"/>
  <c r="J47" i="2"/>
  <c r="I47" i="2"/>
  <c r="B47" i="2"/>
  <c r="K46" i="2"/>
  <c r="J46" i="2"/>
  <c r="I46" i="2"/>
  <c r="B46" i="2"/>
  <c r="K45" i="2"/>
  <c r="J45" i="2"/>
  <c r="I45" i="2"/>
  <c r="B45" i="2"/>
  <c r="K44" i="2"/>
  <c r="J44" i="2"/>
  <c r="I44" i="2"/>
  <c r="B44" i="2"/>
  <c r="K43" i="2"/>
  <c r="J43" i="2"/>
  <c r="I43" i="2"/>
  <c r="B43" i="2"/>
  <c r="K42" i="2"/>
  <c r="J42" i="2"/>
  <c r="I42" i="2"/>
  <c r="B42" i="2"/>
  <c r="K41" i="2"/>
  <c r="J41" i="2"/>
  <c r="I41" i="2"/>
  <c r="B41" i="2"/>
  <c r="K40" i="2"/>
  <c r="J40" i="2"/>
  <c r="I40" i="2"/>
  <c r="B40" i="2"/>
  <c r="K39" i="2"/>
  <c r="J39" i="2"/>
  <c r="I39" i="2"/>
  <c r="B39" i="2"/>
  <c r="K38" i="2"/>
  <c r="J38" i="2"/>
  <c r="I38" i="2"/>
  <c r="B38" i="2"/>
  <c r="K37" i="2"/>
  <c r="J37" i="2"/>
  <c r="I37" i="2"/>
  <c r="B37" i="2"/>
  <c r="K36" i="2"/>
  <c r="J36" i="2"/>
  <c r="I36" i="2"/>
  <c r="B36" i="2"/>
  <c r="K35" i="2"/>
  <c r="J35" i="2"/>
  <c r="I35" i="2"/>
  <c r="B35" i="2"/>
  <c r="K34" i="2"/>
  <c r="J34" i="2"/>
  <c r="I34" i="2"/>
  <c r="B34" i="2"/>
  <c r="K33" i="2"/>
  <c r="J33" i="2"/>
  <c r="I33" i="2"/>
  <c r="B33" i="2"/>
  <c r="K32" i="2"/>
  <c r="J32" i="2"/>
  <c r="I32" i="2"/>
  <c r="B32" i="2"/>
  <c r="K31" i="2"/>
  <c r="J31" i="2"/>
  <c r="I31" i="2"/>
  <c r="B31" i="2"/>
  <c r="K30" i="2"/>
  <c r="J30" i="2"/>
  <c r="I30" i="2"/>
  <c r="B30" i="2"/>
  <c r="K29" i="2"/>
  <c r="J29" i="2"/>
  <c r="I29" i="2"/>
  <c r="B29" i="2"/>
  <c r="K28" i="2"/>
  <c r="J28" i="2"/>
  <c r="I28" i="2"/>
  <c r="B28" i="2"/>
  <c r="K27" i="2"/>
  <c r="J27" i="2"/>
  <c r="I27" i="2"/>
  <c r="B27" i="2"/>
  <c r="K26" i="2"/>
  <c r="J26" i="2"/>
  <c r="I26" i="2"/>
  <c r="B26" i="2"/>
  <c r="K25" i="2"/>
  <c r="J25" i="2"/>
  <c r="I25" i="2"/>
  <c r="B25" i="2"/>
  <c r="K24" i="2"/>
  <c r="J24" i="2"/>
  <c r="I24" i="2"/>
  <c r="B24" i="2"/>
  <c r="K23" i="2"/>
  <c r="J23" i="2"/>
  <c r="I23" i="2"/>
  <c r="B23" i="2"/>
  <c r="K22" i="2"/>
  <c r="J22" i="2"/>
  <c r="I22" i="2"/>
  <c r="B22" i="2"/>
  <c r="K21" i="2"/>
  <c r="J21" i="2"/>
  <c r="I21" i="2"/>
  <c r="B21" i="2"/>
  <c r="K20" i="2"/>
  <c r="J20" i="2"/>
  <c r="I20" i="2"/>
  <c r="B20" i="2"/>
  <c r="K19" i="2"/>
  <c r="J19" i="2"/>
  <c r="I19" i="2"/>
  <c r="B19" i="2"/>
  <c r="K18" i="2"/>
  <c r="J18" i="2"/>
  <c r="I18" i="2"/>
  <c r="B18" i="2"/>
  <c r="K17" i="2"/>
  <c r="J17" i="2"/>
  <c r="I17" i="2"/>
  <c r="B17" i="2"/>
  <c r="K16" i="2"/>
  <c r="J16" i="2"/>
  <c r="I16" i="2"/>
  <c r="B16" i="2"/>
  <c r="K15" i="2"/>
  <c r="J15" i="2"/>
  <c r="I15" i="2"/>
  <c r="B15" i="2"/>
  <c r="K14" i="2"/>
  <c r="J14" i="2"/>
  <c r="I14" i="2"/>
  <c r="B14" i="2"/>
  <c r="K13" i="2"/>
  <c r="J13" i="2"/>
  <c r="I13" i="2"/>
  <c r="B13" i="2"/>
  <c r="P129" i="1"/>
  <c r="N129" i="1"/>
  <c r="M129" i="1"/>
  <c r="L129" i="1"/>
  <c r="H129" i="1"/>
  <c r="B129" i="1"/>
  <c r="P128" i="1"/>
  <c r="N128" i="1"/>
  <c r="M128" i="1"/>
  <c r="L128" i="1"/>
  <c r="J128" i="1"/>
  <c r="H128" i="1"/>
  <c r="B128" i="1"/>
  <c r="P127" i="1"/>
  <c r="O127" i="1"/>
  <c r="N127" i="1"/>
  <c r="M127" i="1"/>
  <c r="L127" i="1"/>
  <c r="J127" i="1"/>
  <c r="H127" i="1"/>
  <c r="B127" i="1"/>
  <c r="P126" i="1"/>
  <c r="N126" i="1"/>
  <c r="M126" i="1"/>
  <c r="L126" i="1"/>
  <c r="H126" i="1"/>
  <c r="B126" i="1"/>
  <c r="P125" i="1"/>
  <c r="N125" i="1"/>
  <c r="M125" i="1"/>
  <c r="L125" i="1"/>
  <c r="H125" i="1"/>
  <c r="B125" i="1"/>
  <c r="P124" i="1"/>
  <c r="O124" i="1"/>
  <c r="N124" i="1"/>
  <c r="M124" i="1"/>
  <c r="L124" i="1"/>
  <c r="J124" i="1"/>
  <c r="B124" i="1"/>
  <c r="P123" i="1"/>
  <c r="N123" i="1"/>
  <c r="M123" i="1"/>
  <c r="L123" i="1"/>
  <c r="J123" i="1"/>
  <c r="H123" i="1"/>
  <c r="B123" i="1"/>
  <c r="P122" i="1"/>
  <c r="O122" i="1"/>
  <c r="N122" i="1"/>
  <c r="M122" i="1"/>
  <c r="L122" i="1"/>
  <c r="J122" i="1"/>
  <c r="H122" i="1"/>
  <c r="B122" i="1"/>
  <c r="P121" i="1"/>
  <c r="N121" i="1"/>
  <c r="M121" i="1"/>
  <c r="L121" i="1"/>
  <c r="H121" i="1"/>
  <c r="B121" i="1"/>
  <c r="P120" i="1"/>
  <c r="O120" i="1"/>
  <c r="N120" i="1"/>
  <c r="M120" i="1"/>
  <c r="L120" i="1"/>
  <c r="H120" i="1"/>
  <c r="B120" i="1"/>
  <c r="P119" i="1"/>
  <c r="O119" i="1"/>
  <c r="N119" i="1"/>
  <c r="M119" i="1"/>
  <c r="L119" i="1"/>
  <c r="H119" i="1"/>
  <c r="B119" i="1"/>
  <c r="P118" i="1"/>
  <c r="N118" i="1"/>
  <c r="M118" i="1"/>
  <c r="L118" i="1"/>
  <c r="H118" i="1"/>
  <c r="B118" i="1"/>
  <c r="P117" i="1"/>
  <c r="N117" i="1"/>
  <c r="M117" i="1"/>
  <c r="L117" i="1"/>
  <c r="J117" i="1"/>
  <c r="B117" i="1"/>
  <c r="P116" i="1"/>
  <c r="N116" i="1"/>
  <c r="M116" i="1"/>
  <c r="L116" i="1"/>
  <c r="H116" i="1"/>
  <c r="B116" i="1"/>
  <c r="P115" i="1"/>
  <c r="O115" i="1"/>
  <c r="N115" i="1"/>
  <c r="M115" i="1"/>
  <c r="L115" i="1"/>
  <c r="J115" i="1"/>
  <c r="B115" i="1"/>
  <c r="P114" i="1"/>
  <c r="N114" i="1"/>
  <c r="M114" i="1"/>
  <c r="L114" i="1"/>
  <c r="H114" i="1"/>
  <c r="B114" i="1"/>
  <c r="P113" i="1"/>
  <c r="N113" i="1"/>
  <c r="M113" i="1"/>
  <c r="L113" i="1"/>
  <c r="H113" i="1"/>
  <c r="B113" i="1"/>
  <c r="P112" i="1"/>
  <c r="N112" i="1"/>
  <c r="M112" i="1"/>
  <c r="L112" i="1"/>
  <c r="J112" i="1"/>
  <c r="H112" i="1"/>
  <c r="B112" i="1"/>
  <c r="P111" i="1"/>
  <c r="O111" i="1"/>
  <c r="N111" i="1"/>
  <c r="M111" i="1"/>
  <c r="L111" i="1"/>
  <c r="H111" i="1"/>
  <c r="B111" i="1"/>
  <c r="P110" i="1"/>
  <c r="N110" i="1"/>
  <c r="M110" i="1"/>
  <c r="L110" i="1"/>
  <c r="J110" i="1"/>
  <c r="H110" i="1"/>
  <c r="B110" i="1"/>
  <c r="P109" i="1"/>
  <c r="N109" i="1"/>
  <c r="M109" i="1"/>
  <c r="L109" i="1"/>
  <c r="H109" i="1"/>
  <c r="B109" i="1"/>
  <c r="P108" i="1"/>
  <c r="N108" i="1"/>
  <c r="M108" i="1"/>
  <c r="L108" i="1"/>
  <c r="H108" i="1"/>
  <c r="B108" i="1"/>
  <c r="P107" i="1"/>
  <c r="N107" i="1"/>
  <c r="M107" i="1"/>
  <c r="L107" i="1"/>
  <c r="J107" i="1"/>
  <c r="H107" i="1"/>
  <c r="B107" i="1"/>
  <c r="P106" i="1"/>
  <c r="N106" i="1"/>
  <c r="M106" i="1"/>
  <c r="L106" i="1"/>
  <c r="J106" i="1"/>
  <c r="B106" i="1"/>
  <c r="P105" i="1"/>
  <c r="N105" i="1"/>
  <c r="M105" i="1"/>
  <c r="L105" i="1"/>
  <c r="H105" i="1"/>
  <c r="B105" i="1"/>
  <c r="P104" i="1"/>
  <c r="O104" i="1"/>
  <c r="N104" i="1"/>
  <c r="M104" i="1"/>
  <c r="L104" i="1"/>
  <c r="J104" i="1"/>
  <c r="B104" i="1"/>
  <c r="P103" i="1"/>
  <c r="O103" i="1"/>
  <c r="N103" i="1"/>
  <c r="M103" i="1"/>
  <c r="L103" i="1"/>
  <c r="H103" i="1"/>
  <c r="B103" i="1"/>
  <c r="P102" i="1"/>
  <c r="N102" i="1"/>
  <c r="M102" i="1"/>
  <c r="L102" i="1"/>
  <c r="H102" i="1"/>
  <c r="B102" i="1"/>
  <c r="P101" i="1"/>
  <c r="N101" i="1"/>
  <c r="M101" i="1"/>
  <c r="L101" i="1"/>
  <c r="H101" i="1"/>
  <c r="B101" i="1"/>
  <c r="P100" i="1"/>
  <c r="N100" i="1"/>
  <c r="M100" i="1"/>
  <c r="L100" i="1"/>
  <c r="H100" i="1"/>
  <c r="B100" i="1"/>
  <c r="P99" i="1"/>
  <c r="N99" i="1"/>
  <c r="M99" i="1"/>
  <c r="L99" i="1"/>
  <c r="H99" i="1"/>
  <c r="B99" i="1"/>
  <c r="P98" i="1"/>
  <c r="O98" i="1"/>
  <c r="N98" i="1"/>
  <c r="M98" i="1"/>
  <c r="L98" i="1"/>
  <c r="J98" i="1"/>
  <c r="B98" i="1"/>
  <c r="P97" i="1"/>
  <c r="N97" i="1"/>
  <c r="M97" i="1"/>
  <c r="L97" i="1"/>
  <c r="H97" i="1"/>
  <c r="B97" i="1"/>
  <c r="P96" i="1"/>
  <c r="N96" i="1"/>
  <c r="M96" i="1"/>
  <c r="L96" i="1"/>
  <c r="H96" i="1"/>
  <c r="B96" i="1"/>
  <c r="P95" i="1"/>
  <c r="O95" i="1"/>
  <c r="N95" i="1"/>
  <c r="M95" i="1"/>
  <c r="L95" i="1"/>
  <c r="H95" i="1"/>
  <c r="B95" i="1"/>
  <c r="P94" i="1"/>
  <c r="N94" i="1"/>
  <c r="M94" i="1"/>
  <c r="L94" i="1"/>
  <c r="H94" i="1"/>
  <c r="B94" i="1"/>
  <c r="P93" i="1"/>
  <c r="N93" i="1"/>
  <c r="M93" i="1"/>
  <c r="L93" i="1"/>
  <c r="J93" i="1"/>
  <c r="H93" i="1"/>
  <c r="B93" i="1"/>
  <c r="P92" i="1"/>
  <c r="N92" i="1"/>
  <c r="M92" i="1"/>
  <c r="L92" i="1"/>
  <c r="H92" i="1"/>
  <c r="B92" i="1"/>
  <c r="P91" i="1"/>
  <c r="O91" i="1"/>
  <c r="N91" i="1"/>
  <c r="M91" i="1"/>
  <c r="L91" i="1"/>
  <c r="H91" i="1"/>
  <c r="B91" i="1"/>
  <c r="P90" i="1"/>
  <c r="N90" i="1"/>
  <c r="M90" i="1"/>
  <c r="L90" i="1"/>
  <c r="H90" i="1"/>
  <c r="B90" i="1"/>
  <c r="P89" i="1"/>
  <c r="O89" i="1"/>
  <c r="N89" i="1"/>
  <c r="M89" i="1"/>
  <c r="L89" i="1"/>
  <c r="J89" i="1"/>
  <c r="B89" i="1"/>
  <c r="P88" i="1"/>
  <c r="O88" i="1"/>
  <c r="N88" i="1"/>
  <c r="M88" i="1"/>
  <c r="L88" i="1"/>
  <c r="H88" i="1"/>
  <c r="B88" i="1"/>
  <c r="P87" i="1"/>
  <c r="N87" i="1"/>
  <c r="M87" i="1"/>
  <c r="L87" i="1"/>
  <c r="H87" i="1"/>
  <c r="B87" i="1"/>
  <c r="P86" i="1"/>
  <c r="O86" i="1"/>
  <c r="N86" i="1"/>
  <c r="M86" i="1"/>
  <c r="L86" i="1"/>
  <c r="J86" i="1"/>
  <c r="H86" i="1"/>
  <c r="B86" i="1"/>
  <c r="P85" i="1"/>
  <c r="N85" i="1"/>
  <c r="M85" i="1"/>
  <c r="L85" i="1"/>
  <c r="H85" i="1"/>
  <c r="B85" i="1"/>
  <c r="P84" i="1"/>
  <c r="N84" i="1"/>
  <c r="M84" i="1"/>
  <c r="L84" i="1"/>
  <c r="J84" i="1"/>
  <c r="H84" i="1"/>
  <c r="B84" i="1"/>
  <c r="P83" i="1"/>
  <c r="O83" i="1"/>
  <c r="N83" i="1"/>
  <c r="M83" i="1"/>
  <c r="L83" i="1"/>
  <c r="H83" i="1"/>
  <c r="B83" i="1"/>
  <c r="P82" i="1"/>
  <c r="O82" i="1"/>
  <c r="N82" i="1"/>
  <c r="M82" i="1"/>
  <c r="L82" i="1"/>
  <c r="H82" i="1"/>
  <c r="B82" i="1"/>
  <c r="P81" i="1"/>
  <c r="O81" i="1"/>
  <c r="N81" i="1"/>
  <c r="M81" i="1"/>
  <c r="L81" i="1"/>
  <c r="J81" i="1"/>
  <c r="H81" i="1"/>
  <c r="B81" i="1"/>
  <c r="P80" i="1"/>
  <c r="O80" i="1"/>
  <c r="N80" i="1"/>
  <c r="M80" i="1"/>
  <c r="L80" i="1"/>
  <c r="J80" i="1"/>
  <c r="B80" i="1"/>
  <c r="P79" i="1"/>
  <c r="N79" i="1"/>
  <c r="M79" i="1"/>
  <c r="L79" i="1"/>
  <c r="J79" i="1"/>
  <c r="H79" i="1"/>
  <c r="B79" i="1"/>
  <c r="P78" i="1"/>
  <c r="N78" i="1"/>
  <c r="M78" i="1"/>
  <c r="L78" i="1"/>
  <c r="H78" i="1"/>
  <c r="B78" i="1"/>
  <c r="P77" i="1"/>
  <c r="O77" i="1"/>
  <c r="N77" i="1"/>
  <c r="M77" i="1"/>
  <c r="L77" i="1"/>
  <c r="J77" i="1"/>
  <c r="H77" i="1"/>
  <c r="B77" i="1"/>
  <c r="P76" i="1"/>
  <c r="N76" i="1"/>
  <c r="M76" i="1"/>
  <c r="L76" i="1"/>
  <c r="H76" i="1"/>
  <c r="B76" i="1"/>
  <c r="P75" i="1"/>
  <c r="O75" i="1"/>
  <c r="N75" i="1"/>
  <c r="M75" i="1"/>
  <c r="L75" i="1"/>
  <c r="H75" i="1"/>
  <c r="B75" i="1"/>
  <c r="P74" i="1"/>
  <c r="O74" i="1"/>
  <c r="N74" i="1"/>
  <c r="M74" i="1"/>
  <c r="L74" i="1"/>
  <c r="H74" i="1"/>
  <c r="B74" i="1"/>
  <c r="P73" i="1"/>
  <c r="O73" i="1"/>
  <c r="N73" i="1"/>
  <c r="M73" i="1"/>
  <c r="L73" i="1"/>
  <c r="H73" i="1"/>
  <c r="B73" i="1"/>
  <c r="P72" i="1"/>
  <c r="N72" i="1"/>
  <c r="M72" i="1"/>
  <c r="L72" i="1"/>
  <c r="H72" i="1"/>
  <c r="B72" i="1"/>
  <c r="P71" i="1"/>
  <c r="O71" i="1"/>
  <c r="N71" i="1"/>
  <c r="M71" i="1"/>
  <c r="L71" i="1"/>
  <c r="H71" i="1"/>
  <c r="B71" i="1"/>
  <c r="P70" i="1"/>
  <c r="N70" i="1"/>
  <c r="M70" i="1"/>
  <c r="L70" i="1"/>
  <c r="H70" i="1"/>
  <c r="B70" i="1"/>
  <c r="P69" i="1"/>
  <c r="O69" i="1"/>
  <c r="N69" i="1"/>
  <c r="M69" i="1"/>
  <c r="L69" i="1"/>
  <c r="J69" i="1"/>
  <c r="B69" i="1"/>
  <c r="P68" i="1"/>
  <c r="O68" i="1"/>
  <c r="N68" i="1"/>
  <c r="M68" i="1"/>
  <c r="L68" i="1"/>
  <c r="H68" i="1"/>
  <c r="B68" i="1"/>
  <c r="P67" i="1"/>
  <c r="O67" i="1"/>
  <c r="N67" i="1"/>
  <c r="M67" i="1"/>
  <c r="L67" i="1"/>
  <c r="J67" i="1"/>
  <c r="H67" i="1"/>
  <c r="B67" i="1"/>
  <c r="P66" i="1"/>
  <c r="O66" i="1"/>
  <c r="N66" i="1"/>
  <c r="M66" i="1"/>
  <c r="L66" i="1"/>
  <c r="J66" i="1"/>
  <c r="H66" i="1"/>
  <c r="B66" i="1"/>
  <c r="P65" i="1"/>
  <c r="N65" i="1"/>
  <c r="M65" i="1"/>
  <c r="L65" i="1"/>
  <c r="J65" i="1"/>
  <c r="H65" i="1"/>
  <c r="B65" i="1"/>
  <c r="P64" i="1"/>
  <c r="O64" i="1"/>
  <c r="N64" i="1"/>
  <c r="M64" i="1"/>
  <c r="L64" i="1"/>
  <c r="H64" i="1"/>
  <c r="B64" i="1"/>
  <c r="P63" i="1"/>
  <c r="O63" i="1"/>
  <c r="N63" i="1"/>
  <c r="M63" i="1"/>
  <c r="L63" i="1"/>
  <c r="J63" i="1"/>
  <c r="H63" i="1"/>
  <c r="B63" i="1"/>
  <c r="P62" i="1"/>
  <c r="O62" i="1"/>
  <c r="N62" i="1"/>
  <c r="M62" i="1"/>
  <c r="L62" i="1"/>
  <c r="J62" i="1"/>
  <c r="H62" i="1"/>
  <c r="B62" i="1"/>
  <c r="P61" i="1"/>
  <c r="N61" i="1"/>
  <c r="M61" i="1"/>
  <c r="L61" i="1"/>
  <c r="H61" i="1"/>
  <c r="B61" i="1"/>
  <c r="P60" i="1"/>
  <c r="N60" i="1"/>
  <c r="M60" i="1"/>
  <c r="L60" i="1"/>
  <c r="J60" i="1"/>
  <c r="H60" i="1"/>
  <c r="B60" i="1"/>
  <c r="P59" i="1"/>
  <c r="O59" i="1"/>
  <c r="N59" i="1"/>
  <c r="M59" i="1"/>
  <c r="L59" i="1"/>
  <c r="H59" i="1"/>
  <c r="B59" i="1"/>
  <c r="P58" i="1"/>
  <c r="O58" i="1"/>
  <c r="N58" i="1"/>
  <c r="M58" i="1"/>
  <c r="L58" i="1"/>
  <c r="J58" i="1"/>
  <c r="H58" i="1"/>
  <c r="B58" i="1"/>
  <c r="P57" i="1"/>
  <c r="O57" i="1"/>
  <c r="N57" i="1"/>
  <c r="M57" i="1"/>
  <c r="L57" i="1"/>
  <c r="J57" i="1"/>
  <c r="H57" i="1"/>
  <c r="B57" i="1"/>
  <c r="P56" i="1"/>
  <c r="O56" i="1"/>
  <c r="N56" i="1"/>
  <c r="M56" i="1"/>
  <c r="L56" i="1"/>
  <c r="J56" i="1"/>
  <c r="H56" i="1"/>
  <c r="B56" i="1"/>
  <c r="P55" i="1"/>
  <c r="O55" i="1"/>
  <c r="N55" i="1"/>
  <c r="M55" i="1"/>
  <c r="L55" i="1"/>
  <c r="J55" i="1"/>
  <c r="B55" i="1"/>
  <c r="P54" i="1"/>
  <c r="N54" i="1"/>
  <c r="M54" i="1"/>
  <c r="L54" i="1"/>
  <c r="H54" i="1"/>
  <c r="B54" i="1"/>
  <c r="P53" i="1"/>
  <c r="N53" i="1"/>
  <c r="M53" i="1"/>
  <c r="L53" i="1"/>
  <c r="J53" i="1"/>
  <c r="H53" i="1"/>
  <c r="B53" i="1"/>
  <c r="P52" i="1"/>
  <c r="O52" i="1"/>
  <c r="N52" i="1"/>
  <c r="M52" i="1"/>
  <c r="L52" i="1"/>
  <c r="J52" i="1"/>
  <c r="H52" i="1"/>
  <c r="B52" i="1"/>
  <c r="P51" i="1"/>
  <c r="O51" i="1"/>
  <c r="N51" i="1"/>
  <c r="M51" i="1"/>
  <c r="L51" i="1"/>
  <c r="H51" i="1"/>
  <c r="B51" i="1"/>
  <c r="P50" i="1"/>
  <c r="O50" i="1"/>
  <c r="N50" i="1"/>
  <c r="M50" i="1"/>
  <c r="L50" i="1"/>
  <c r="H50" i="1"/>
  <c r="B50" i="1"/>
  <c r="P49" i="1"/>
  <c r="O49" i="1"/>
  <c r="N49" i="1"/>
  <c r="M49" i="1"/>
  <c r="L49" i="1"/>
  <c r="H49" i="1"/>
  <c r="B49" i="1"/>
  <c r="P48" i="1"/>
  <c r="N48" i="1"/>
  <c r="M48" i="1"/>
  <c r="L48" i="1"/>
  <c r="J48" i="1"/>
  <c r="H48" i="1"/>
  <c r="B48" i="1"/>
  <c r="P47" i="1"/>
  <c r="O47" i="1"/>
  <c r="N47" i="1"/>
  <c r="M47" i="1"/>
  <c r="L47" i="1"/>
  <c r="H47" i="1"/>
  <c r="B47" i="1"/>
  <c r="P46" i="1"/>
  <c r="O46" i="1"/>
  <c r="N46" i="1"/>
  <c r="M46" i="1"/>
  <c r="L46" i="1"/>
  <c r="H46" i="1"/>
  <c r="B46" i="1"/>
  <c r="P45" i="1"/>
  <c r="O45" i="1"/>
  <c r="N45" i="1"/>
  <c r="M45" i="1"/>
  <c r="L45" i="1"/>
  <c r="H45" i="1"/>
  <c r="B45" i="1"/>
  <c r="P44" i="1"/>
  <c r="O44" i="1"/>
  <c r="N44" i="1"/>
  <c r="M44" i="1"/>
  <c r="L44" i="1"/>
  <c r="H44" i="1"/>
  <c r="B44" i="1"/>
  <c r="P43" i="1"/>
  <c r="O43" i="1"/>
  <c r="N43" i="1"/>
  <c r="M43" i="1"/>
  <c r="L43" i="1"/>
  <c r="H43" i="1"/>
  <c r="B43" i="1"/>
  <c r="P42" i="1"/>
  <c r="N42" i="1"/>
  <c r="M42" i="1"/>
  <c r="L42" i="1"/>
  <c r="H42" i="1"/>
  <c r="B42" i="1"/>
  <c r="P41" i="1"/>
  <c r="N41" i="1"/>
  <c r="M41" i="1"/>
  <c r="L41" i="1"/>
  <c r="J41" i="1"/>
  <c r="H41" i="1"/>
  <c r="B41" i="1"/>
  <c r="P40" i="1"/>
  <c r="O40" i="1"/>
  <c r="N40" i="1"/>
  <c r="M40" i="1"/>
  <c r="L40" i="1"/>
  <c r="J40" i="1"/>
  <c r="B40" i="1"/>
  <c r="P39" i="1"/>
  <c r="N39" i="1"/>
  <c r="M39" i="1"/>
  <c r="L39" i="1"/>
  <c r="J39" i="1"/>
  <c r="B39" i="1"/>
  <c r="P38" i="1"/>
  <c r="O38" i="1"/>
  <c r="N38" i="1"/>
  <c r="M38" i="1"/>
  <c r="L38" i="1"/>
  <c r="H38" i="1"/>
  <c r="B38" i="1"/>
  <c r="P37" i="1"/>
  <c r="O37" i="1"/>
  <c r="N37" i="1"/>
  <c r="M37" i="1"/>
  <c r="L37" i="1"/>
  <c r="H37" i="1"/>
  <c r="B37" i="1"/>
  <c r="P36" i="1"/>
  <c r="N36" i="1"/>
  <c r="M36" i="1"/>
  <c r="L36" i="1"/>
  <c r="H36" i="1"/>
  <c r="B36" i="1"/>
  <c r="P35" i="1"/>
  <c r="N35" i="1"/>
  <c r="M35" i="1"/>
  <c r="L35" i="1"/>
  <c r="H35" i="1"/>
  <c r="B35" i="1"/>
  <c r="P34" i="1"/>
  <c r="N34" i="1"/>
  <c r="M34" i="1"/>
  <c r="L34" i="1"/>
  <c r="H34" i="1"/>
  <c r="B34" i="1"/>
  <c r="P33" i="1"/>
  <c r="O33" i="1"/>
  <c r="N33" i="1"/>
  <c r="M33" i="1"/>
  <c r="L33" i="1"/>
  <c r="J33" i="1"/>
  <c r="B33" i="1"/>
  <c r="P32" i="1"/>
  <c r="N32" i="1"/>
  <c r="M32" i="1"/>
  <c r="L32" i="1"/>
  <c r="J32" i="1"/>
  <c r="H32" i="1"/>
  <c r="B32" i="1"/>
  <c r="P31" i="1"/>
  <c r="N31" i="1"/>
  <c r="M31" i="1"/>
  <c r="L31" i="1"/>
  <c r="J31" i="1"/>
  <c r="H31" i="1"/>
  <c r="B31" i="1"/>
  <c r="P30" i="1"/>
  <c r="N30" i="1"/>
  <c r="M30" i="1"/>
  <c r="L30" i="1"/>
  <c r="H30" i="1"/>
  <c r="B30" i="1"/>
  <c r="P29" i="1"/>
  <c r="O29" i="1"/>
  <c r="N29" i="1"/>
  <c r="M29" i="1"/>
  <c r="L29" i="1"/>
  <c r="H29" i="1"/>
  <c r="B29" i="1"/>
  <c r="P28" i="1"/>
  <c r="O28" i="1"/>
  <c r="N28" i="1"/>
  <c r="M28" i="1"/>
  <c r="L28" i="1"/>
  <c r="H28" i="1"/>
  <c r="B28" i="1"/>
  <c r="P27" i="1"/>
  <c r="O27" i="1"/>
  <c r="N27" i="1"/>
  <c r="M27" i="1"/>
  <c r="L27" i="1"/>
  <c r="H27" i="1"/>
  <c r="B27" i="1"/>
  <c r="P26" i="1"/>
  <c r="O26" i="1"/>
  <c r="N26" i="1"/>
  <c r="M26" i="1"/>
  <c r="L26" i="1"/>
  <c r="H26" i="1"/>
  <c r="B26" i="1"/>
  <c r="P25" i="1"/>
  <c r="N25" i="1"/>
  <c r="M25" i="1"/>
  <c r="L25" i="1"/>
  <c r="J25" i="1"/>
  <c r="H25" i="1"/>
  <c r="B25" i="1"/>
  <c r="P24" i="1"/>
  <c r="N24" i="1"/>
  <c r="M24" i="1"/>
  <c r="L24" i="1"/>
  <c r="J24" i="1"/>
  <c r="H24" i="1"/>
  <c r="B24" i="1"/>
  <c r="P23" i="1"/>
  <c r="O23" i="1"/>
  <c r="N23" i="1"/>
  <c r="M23" i="1"/>
  <c r="L23" i="1"/>
  <c r="H23" i="1"/>
  <c r="B23" i="1"/>
  <c r="P22" i="1"/>
  <c r="N22" i="1"/>
  <c r="M22" i="1"/>
  <c r="L22" i="1"/>
  <c r="H22" i="1"/>
  <c r="B22" i="1"/>
  <c r="P21" i="1"/>
  <c r="O21" i="1"/>
  <c r="N21" i="1"/>
  <c r="M21" i="1"/>
  <c r="L21" i="1"/>
  <c r="J21" i="1"/>
  <c r="H21" i="1"/>
  <c r="B21" i="1"/>
  <c r="P20" i="1"/>
  <c r="N20" i="1"/>
  <c r="M20" i="1"/>
  <c r="L20" i="1"/>
  <c r="H20" i="1"/>
  <c r="B20" i="1"/>
  <c r="P19" i="1"/>
  <c r="O19" i="1"/>
  <c r="N19" i="1"/>
  <c r="M19" i="1"/>
  <c r="L19" i="1"/>
  <c r="H19" i="1"/>
  <c r="B19" i="1"/>
  <c r="P18" i="1"/>
  <c r="O18" i="1"/>
  <c r="N18" i="1"/>
  <c r="M18" i="1"/>
  <c r="L18" i="1"/>
  <c r="H18" i="1"/>
  <c r="B18" i="1"/>
  <c r="P17" i="1"/>
  <c r="N17" i="1"/>
  <c r="M17" i="1"/>
  <c r="L17" i="1"/>
  <c r="H17" i="1"/>
  <c r="B17" i="1"/>
  <c r="P16" i="1"/>
  <c r="O16" i="1"/>
  <c r="N16" i="1"/>
  <c r="M16" i="1"/>
  <c r="L16" i="1"/>
  <c r="J16" i="1"/>
  <c r="B16" i="1"/>
  <c r="P15" i="1"/>
  <c r="O15" i="1"/>
  <c r="N15" i="1"/>
  <c r="M15" i="1"/>
  <c r="L15" i="1"/>
  <c r="H15" i="1"/>
  <c r="B15" i="1"/>
  <c r="P14" i="1"/>
  <c r="O14" i="1"/>
  <c r="N14" i="1"/>
  <c r="M14" i="1"/>
  <c r="L14" i="1"/>
  <c r="H14" i="1"/>
  <c r="B14" i="1"/>
  <c r="P13" i="1"/>
  <c r="O13" i="1"/>
  <c r="N13" i="1"/>
  <c r="M13" i="1"/>
  <c r="L13" i="1"/>
  <c r="H13" i="1"/>
  <c r="B13" i="1"/>
  <c r="P12" i="1"/>
  <c r="N12" i="1"/>
  <c r="M12" i="1"/>
  <c r="L12" i="1"/>
  <c r="J12" i="1"/>
  <c r="H12" i="1"/>
  <c r="B12" i="1"/>
  <c r="P11" i="1"/>
  <c r="N11" i="1"/>
  <c r="M11" i="1"/>
  <c r="L11" i="1"/>
  <c r="J11" i="1"/>
  <c r="H11" i="1"/>
  <c r="B11" i="1"/>
  <c r="P10" i="1"/>
  <c r="N10" i="1"/>
  <c r="M10" i="1"/>
  <c r="L10" i="1"/>
  <c r="H10" i="1"/>
  <c r="B10" i="1"/>
  <c r="P9" i="1"/>
  <c r="N9" i="1"/>
  <c r="M9" i="1"/>
  <c r="L9" i="1"/>
  <c r="H9" i="1"/>
  <c r="B9" i="1"/>
  <c r="P8" i="1"/>
  <c r="N8" i="1"/>
  <c r="M8" i="1"/>
  <c r="L8" i="1"/>
  <c r="J8" i="1"/>
  <c r="H8" i="1"/>
  <c r="B8" i="1"/>
  <c r="P7" i="1"/>
  <c r="O7" i="1"/>
  <c r="N7" i="1"/>
  <c r="M7" i="1"/>
  <c r="L7" i="1"/>
  <c r="J7" i="1"/>
  <c r="H7" i="1"/>
  <c r="B7" i="1"/>
  <c r="P6" i="1"/>
  <c r="O6" i="1"/>
  <c r="N6" i="1"/>
  <c r="M6" i="1"/>
  <c r="L6" i="1"/>
  <c r="J6" i="1"/>
  <c r="H6" i="1"/>
  <c r="B6" i="1"/>
  <c r="P5" i="1"/>
  <c r="O5" i="1"/>
  <c r="N5" i="1"/>
  <c r="M5" i="1"/>
  <c r="L5" i="1"/>
  <c r="J5" i="1"/>
  <c r="B5" i="1"/>
  <c r="P4" i="1"/>
  <c r="N4" i="1"/>
  <c r="M4" i="1"/>
  <c r="L4" i="1"/>
  <c r="H4" i="1"/>
  <c r="B4" i="1"/>
  <c r="P3" i="1"/>
  <c r="N3" i="1"/>
  <c r="M3" i="1"/>
  <c r="L3" i="1"/>
  <c r="H3" i="1"/>
  <c r="B3" i="1"/>
  <c r="P2" i="1"/>
  <c r="O2" i="1"/>
  <c r="N2" i="1"/>
  <c r="M2" i="1"/>
  <c r="L2" i="1"/>
  <c r="H2" i="1"/>
  <c r="B2" i="1"/>
  <c r="T442" i="2" l="1"/>
  <c r="T446" i="2" s="1"/>
  <c r="V444" i="2" s="1"/>
  <c r="V446" i="2" s="1"/>
  <c r="W448" i="2" s="1"/>
</calcChain>
</file>

<file path=xl/sharedStrings.xml><?xml version="1.0" encoding="utf-8"?>
<sst xmlns="http://schemas.openxmlformats.org/spreadsheetml/2006/main" count="7056" uniqueCount="182">
  <si>
    <t>Slip Id</t>
  </si>
  <si>
    <t>Name</t>
  </si>
  <si>
    <t>Personnel Number</t>
  </si>
  <si>
    <t>Requested On</t>
  </si>
  <si>
    <t>Start Date/Time</t>
  </si>
  <si>
    <t>End Date/Time</t>
  </si>
  <si>
    <t>Hours</t>
  </si>
  <si>
    <t>Approver</t>
  </si>
  <si>
    <t>Approval Date</t>
  </si>
  <si>
    <t>Comments</t>
  </si>
  <si>
    <t>Submitted By Supervisor</t>
  </si>
  <si>
    <t>Supervisor Status</t>
  </si>
  <si>
    <t>Status</t>
  </si>
  <si>
    <t>Leave Type</t>
  </si>
  <si>
    <t>Leave SubType</t>
  </si>
  <si>
    <t>Leave Code</t>
  </si>
  <si>
    <t>Posted On</t>
  </si>
  <si>
    <t>Timecard Entry</t>
  </si>
  <si>
    <t>Shift</t>
  </si>
  <si>
    <t>Wage Type</t>
  </si>
  <si>
    <t>Unit</t>
  </si>
  <si>
    <t>Hours worked</t>
  </si>
  <si>
    <t>Time Conflict with DSHS (Y/N)</t>
  </si>
  <si>
    <t>Overlapped hours</t>
  </si>
  <si>
    <t>N/A</t>
  </si>
  <si>
    <t>5pm - 8pm</t>
  </si>
  <si>
    <t>N</t>
  </si>
  <si>
    <t>None</t>
  </si>
  <si>
    <t>8am - 8pm</t>
  </si>
  <si>
    <t>Temporary layoff after this date based no leave slips</t>
  </si>
  <si>
    <t>Notes:</t>
  </si>
  <si>
    <t>Y</t>
  </si>
  <si>
    <t>Overlap</t>
  </si>
  <si>
    <t>5pm - 10pm</t>
  </si>
  <si>
    <t>first entry in 2 months</t>
  </si>
  <si>
    <t>first entry in 2 months, no leave slip explanation</t>
  </si>
  <si>
    <t>6pm - 9pm</t>
  </si>
  <si>
    <t>first entry in a month</t>
  </si>
  <si>
    <t>Leave tab says employee was furloughed on this day and time was cancelled.</t>
  </si>
  <si>
    <t>8am - 8:30pm</t>
  </si>
  <si>
    <t>1pm - 4pm</t>
  </si>
  <si>
    <t>8am - 2:30pm</t>
  </si>
  <si>
    <t>5pm - 7pm</t>
  </si>
  <si>
    <t>5pm - 11:59pm</t>
  </si>
  <si>
    <t>4:30pm - 1:00am</t>
  </si>
  <si>
    <t>8am - 6:30pm</t>
  </si>
  <si>
    <t>8am - 4:30pm</t>
  </si>
  <si>
    <t>2pm - 10:30pm</t>
  </si>
  <si>
    <t>10am - 12:30pm</t>
  </si>
  <si>
    <t>4:00pm - 12:30am</t>
  </si>
  <si>
    <t>4:00pm - 4:30pm</t>
  </si>
  <si>
    <t>4:00pm - 4:30am</t>
  </si>
  <si>
    <t>10am - 2pm</t>
  </si>
  <si>
    <t>2pm - 4pm</t>
  </si>
  <si>
    <t>4pm - 6pm</t>
  </si>
  <si>
    <t>4:00pm - 10:30pm</t>
  </si>
  <si>
    <t>8:00am - 8:30pm</t>
  </si>
  <si>
    <t>5pm - 11pm</t>
  </si>
  <si>
    <t>5:00pm - 7:00pm</t>
  </si>
  <si>
    <t>8:00am - 12:00pm</t>
  </si>
  <si>
    <t>8:00am - 2:30pm</t>
  </si>
  <si>
    <t>8:00am - 4:30pm</t>
  </si>
  <si>
    <t>4:00pm - 8:00pm</t>
  </si>
  <si>
    <t>DCYF Timecode Used during overlap</t>
  </si>
  <si>
    <t>4:30am - 8:00am; 4:00pm - 4:30am</t>
  </si>
  <si>
    <t>Stand-by, OT exempt with a $25 flat fee</t>
  </si>
  <si>
    <t>Regular hours worked for part-time, on-call employees</t>
  </si>
  <si>
    <t>Holiday time Designation (no actual hours worked)</t>
  </si>
  <si>
    <t>Overtime Holiday pay (used when hours are actually worked on a designated holiday)</t>
  </si>
  <si>
    <t>Regular hours worked</t>
  </si>
  <si>
    <t>4pm - 4:30pm</t>
  </si>
  <si>
    <t>See U 201</t>
  </si>
  <si>
    <t>4pm - 4:30am</t>
  </si>
  <si>
    <t>Worked 48 hours straight since 11/8. On standby 1270 for 1.5 hrs (4:30am - 6:00am) each day.</t>
  </si>
  <si>
    <t>Not feasible. Working 23.5 hours a day for 3 days straight. On standby 1270 for 1.5 hrs (4:30am - 6:00am) each day.</t>
  </si>
  <si>
    <t>Worked 68.5 hours straight since 11/8. On standby 1270 for 1.5 hrs (4:30am - 6:00am) each day. 1225 for 6 hrs on 11/17.</t>
  </si>
  <si>
    <t>24 hours worked straight.  On standby 1270 for 1.5 hrs (4:30am - 6:00am)</t>
  </si>
  <si>
    <t>Worked 48 hours stright. On standby 1270 for 1.5 hrs (4:30am - 6:00am) each day.</t>
  </si>
  <si>
    <t>4:30pm - 12:30am</t>
  </si>
  <si>
    <t>24 hours worked straight.  On standby 1270 for 1.5 hrs (4:30am - 6:00am). After 3 hours inbetween shifts days before.</t>
  </si>
  <si>
    <t>24 hours worked straight.  On standby 1270 for 1.5 hrs (4:30am - 6:00am). Went to next shift at DCYF on 1/27 - 3.5 hrs after and worked another 12 hours.</t>
  </si>
  <si>
    <t>4:30am - 6:00am; 4:00pm - 4:30am</t>
  </si>
  <si>
    <t>Cancelled,  created in error.</t>
  </si>
  <si>
    <t>first entry in 2 years.</t>
  </si>
  <si>
    <t>Total Overlapped Hours:</t>
  </si>
  <si>
    <t>DSHS</t>
  </si>
  <si>
    <t>DCYF</t>
  </si>
  <si>
    <t>x2</t>
  </si>
  <si>
    <t>Total hours paid:</t>
  </si>
  <si>
    <t>Total number of overlaps:</t>
  </si>
  <si>
    <t>Row Labels</t>
  </si>
  <si>
    <t>Extra Hours Worked</t>
  </si>
  <si>
    <t>Marked As Day Off</t>
  </si>
  <si>
    <t>On-site 24/7 Premium Pay</t>
  </si>
  <si>
    <t>Regular Hours Worked (full time/salary)</t>
  </si>
  <si>
    <t>Grand Total</t>
  </si>
  <si>
    <t>Sum of Overlapped hours</t>
  </si>
  <si>
    <t>DSHS Pay rate @ time of overlap</t>
  </si>
  <si>
    <t>Hrs Worked @ DCYF this day</t>
  </si>
  <si>
    <t>DCYF Pay rate @ time of overlap</t>
  </si>
  <si>
    <t>$ amount of time paid during overlap</t>
  </si>
  <si>
    <t>DCYF Pay Rate History:</t>
  </si>
  <si>
    <t>DSHS Pay Rate History:</t>
  </si>
  <si>
    <t>DCYF Total</t>
  </si>
  <si>
    <t>DSHS total</t>
  </si>
  <si>
    <t>Note: Created from Tab 1 - Filtered on Time conflict with DSHS to show all overlaps and create tab4 pivot</t>
  </si>
  <si>
    <t>6pm - 10pm</t>
  </si>
  <si>
    <t>5pm - 12:30am</t>
  </si>
  <si>
    <t>24 hours worked straight.  On standby 1270 for 1.5 hrs (4:30am - 6:00am). After 3 hours inbetween shifts day before.</t>
  </si>
  <si>
    <t>8am - 7pm</t>
  </si>
  <si>
    <t>Pers.No.</t>
  </si>
  <si>
    <t>Last name</t>
  </si>
  <si>
    <t>First name</t>
  </si>
  <si>
    <t>PS group</t>
  </si>
  <si>
    <t>Lv</t>
  </si>
  <si>
    <t>Start Date</t>
  </si>
  <si>
    <t>End Date</t>
  </si>
  <si>
    <t>Position</t>
  </si>
  <si>
    <t>PA</t>
  </si>
  <si>
    <t>Wage type</t>
  </si>
  <si>
    <t>Amount</t>
  </si>
  <si>
    <t>SAO Added Hourly Wage Rate</t>
  </si>
  <si>
    <t>Re</t>
  </si>
  <si>
    <t>Reason for Changing Master Dat</t>
  </si>
  <si>
    <t>Job</t>
  </si>
  <si>
    <t>Job Class</t>
  </si>
  <si>
    <t>20012618</t>
  </si>
  <si>
    <t>KRESSE</t>
  </si>
  <si>
    <t>DANIEL</t>
  </si>
  <si>
    <t>58</t>
  </si>
  <si>
    <t>L</t>
  </si>
  <si>
    <t>70130779</t>
  </si>
  <si>
    <t>SOCIAL SERVICE SPECIALIST 4</t>
  </si>
  <si>
    <t>3023</t>
  </si>
  <si>
    <t>1003</t>
  </si>
  <si>
    <t>14</t>
  </si>
  <si>
    <t>Remove Additional Pay</t>
  </si>
  <si>
    <t>50001036</t>
  </si>
  <si>
    <t>351R</t>
  </si>
  <si>
    <t>60</t>
  </si>
  <si>
    <t>71062009</t>
  </si>
  <si>
    <t>3070</t>
  </si>
  <si>
    <t>05</t>
  </si>
  <si>
    <t>Salary Adjust-Leg Action</t>
  </si>
  <si>
    <t>68GS1</t>
  </si>
  <si>
    <t>J</t>
  </si>
  <si>
    <t>70126467</t>
  </si>
  <si>
    <t>PSYCHIATRIC SOCIAL WORKER 3</t>
  </si>
  <si>
    <t>3008</t>
  </si>
  <si>
    <t>20</t>
  </si>
  <si>
    <t>Appointment Change</t>
  </si>
  <si>
    <t>50001058</t>
  </si>
  <si>
    <t>352K</t>
  </si>
  <si>
    <t>01</t>
  </si>
  <si>
    <t>Periodic Increment</t>
  </si>
  <si>
    <t>70126093</t>
  </si>
  <si>
    <t>68</t>
  </si>
  <si>
    <t>02</t>
  </si>
  <si>
    <t>Rng Inc OFM Director Action</t>
  </si>
  <si>
    <t>DCYF Timecodes:</t>
  </si>
  <si>
    <t>DSHS Questioned Costs</t>
  </si>
  <si>
    <t>DCYF Questioned Costs</t>
  </si>
  <si>
    <t>Not Feasible. Worked 36 hours straight. On standby 1270 for 1.5 hrs (4:30am - 6:00am) each day.</t>
  </si>
  <si>
    <t>Total $ Paid during periods of overlap</t>
  </si>
  <si>
    <t>DSHS Questioned Costs:</t>
  </si>
  <si>
    <t>DCYF Questioned Costs:</t>
  </si>
  <si>
    <t>Combined DSHS Qcosts and MA</t>
  </si>
  <si>
    <t>Combined DCYF Qcosts and MA</t>
  </si>
  <si>
    <t>Less: DSHS overlap $</t>
  </si>
  <si>
    <t>Less: DCYF overlap $</t>
  </si>
  <si>
    <r>
      <t xml:space="preserve">Source: </t>
    </r>
    <r>
      <rPr>
        <sz val="11"/>
        <rFont val="Aptos Narrow"/>
        <family val="2"/>
        <scheme val="minor"/>
      </rPr>
      <t>DSHS Timesheets and leave slip data provided by Rick Meyer, External Audit Compliance Manager</t>
    </r>
    <r>
      <rPr>
        <b/>
        <sz val="11"/>
        <rFont val="Aptos Narrow"/>
        <family val="2"/>
        <scheme val="minor"/>
      </rPr>
      <t>.</t>
    </r>
    <r>
      <rPr>
        <sz val="11"/>
        <rFont val="Aptos Narrow"/>
        <family val="2"/>
        <scheme val="minor"/>
      </rPr>
      <t xml:space="preserve"> DCYF data is auditor created using information at B.1.28. We also received pay rate information on Tab 5 from Rick Meyer (DSHS) and Stefanie Niemela (DCYF).</t>
    </r>
  </si>
  <si>
    <r>
      <t xml:space="preserve">Purpose/Procedure: </t>
    </r>
    <r>
      <rPr>
        <sz val="11"/>
        <rFont val="Aptos Narrow"/>
        <family val="2"/>
        <scheme val="minor"/>
      </rPr>
      <t>To document any overlaps in time worked by the subject at DSHS and DCYF. Subject's DSHS timesheet is included below for the period of 6/16/2020 - 8/11/2024 (see col. A - col.K). There were no entries prior to 6/16/2020 (see more detail regarding no prior entries at B.1.29). The table in col. M - col. U is auditor created to show time worked at DCYF on the same day as the time entry at DSHS. For each DSHS entry, we used the information at B.1.28 to determine if the subject worked hours at DCYF on the same day, if so how many hours,  whether those hours conflicted with hours worked at DSHS, and if so, the DCYF timecode used during those hours.</t>
    </r>
    <r>
      <rPr>
        <b/>
        <sz val="11"/>
        <rFont val="Aptos Narrow"/>
        <family val="2"/>
        <scheme val="minor"/>
      </rPr>
      <t xml:space="preserve"> </t>
    </r>
    <r>
      <rPr>
        <sz val="11"/>
        <rFont val="Aptos Narrow"/>
        <family val="2"/>
        <scheme val="minor"/>
      </rPr>
      <t>We documented this information in col. L - col. W. Leave slip data was also provided on tab2. See timecodes used by the employee at DCYF during this time period in col.Q (the only DCYF timecode used during instances of overlap was 1200). See DSHS timecodes used during overlap on tab4. We then used HRMS pay rate history (see tab 5) to quantify in wages the periods of overlap (Col. T) , as well as questioned costs.</t>
    </r>
  </si>
  <si>
    <t>Total Questioned Costs</t>
  </si>
  <si>
    <t>DCYF Overlap Wages</t>
  </si>
  <si>
    <t>DSHS Overlap Wages</t>
  </si>
  <si>
    <t>Total Overlap Wages</t>
  </si>
  <si>
    <t>Worked 48 hours straight. On standby 1270 for 1.5 hrs (4:30am - 6:00am) each day.</t>
  </si>
  <si>
    <t xml:space="preserve">               </t>
  </si>
  <si>
    <t>DSHS Questionable Costs:</t>
  </si>
  <si>
    <t>DCYF Questionable Costs:</t>
  </si>
  <si>
    <t>Total Questionable Costs:</t>
  </si>
  <si>
    <r>
      <t>Conclusion:</t>
    </r>
    <r>
      <rPr>
        <sz val="11"/>
        <rFont val="Aptos Narrow"/>
        <family val="2"/>
        <scheme val="minor"/>
      </rPr>
      <t xml:space="preserve"> As documented below, we identified 94 instances where the subject's hours between DSHS and DCYF overlap. We quantified the amount of wages attributable to these hours using the pay rate at the time of overlap and found that the total wages paid during these times of overlap were $9,092.87 ($4,567.19 DSHS + $4,525.68 DCYF)</t>
    </r>
    <r>
      <rPr>
        <b/>
        <sz val="11"/>
        <rFont val="Aptos Narrow"/>
        <family val="2"/>
        <scheme val="minor"/>
      </rPr>
      <t xml:space="preserve">. </t>
    </r>
    <r>
      <rPr>
        <sz val="11"/>
        <rFont val="Aptos Narrow"/>
        <family val="2"/>
        <scheme val="minor"/>
      </rPr>
      <t>Additionally, we identified 16 instances where the subject worked multiple shifts in a row ranging from 24-72 hours straight, which we have determined to be unfeasible. We have summarized the wages attributable to these shifts as questionable totaling $31,145.65 ($8,772.73 DSHS + $22,372.92 DCYF).</t>
    </r>
    <r>
      <rPr>
        <b/>
        <sz val="11"/>
        <rFont val="Aptos Narrow"/>
        <family val="2"/>
        <scheme val="minor"/>
      </rPr>
      <t xml:space="preserve"> </t>
    </r>
    <r>
      <rPr>
        <sz val="11"/>
        <rFont val="Aptos Narrow"/>
        <family val="2"/>
        <scheme val="minor"/>
      </rPr>
      <t>See more detail in ROWD.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</si>
</sst>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1" x14ac:knownFonts="1">
    <font>
      <sz val="11"/>
      <color theme="1"/>
      <name val="Aptos Narrow"/>
      <family val="2"/>
      <scheme val="minor"/>
    </font>
    <font>
      <sz val="11"/>
      <color theme="1"/>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
      <sz val="11"/>
      <name val="Aptos Narrow"/>
      <family val="2"/>
      <scheme val="minor"/>
    </font>
    <font>
      <b/>
      <sz val="11"/>
      <name val="Aptos Narrow"/>
      <family val="2"/>
      <scheme val="minor"/>
    </font>
    <font>
      <sz val="10"/>
      <color rgb="FF0070C0"/>
      <name val="Arial"/>
      <family val="2"/>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DDDDD"/>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indexed="22"/>
        <bgColor indexed="64"/>
      </patternFill>
    </fill>
    <fill>
      <patternFill patternType="solid">
        <fgColor theme="2"/>
        <bgColor indexed="64"/>
      </patternFill>
    </fill>
    <fill>
      <patternFill patternType="solid">
        <fgColor theme="9" tint="0.59999389629810485"/>
        <bgColor indexed="64"/>
      </patternFill>
    </fill>
  </fills>
  <borders count="4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rgb="FF000000"/>
      </left>
      <right style="medium">
        <color rgb="FF000000"/>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
      <left style="medium">
        <color rgb="FF000000"/>
      </left>
      <right/>
      <top style="medium">
        <color rgb="FF000000"/>
      </top>
      <bottom style="medium">
        <color rgb="FF000000"/>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style="medium">
        <color rgb="FF000000"/>
      </right>
      <top style="medium">
        <color indexed="64"/>
      </top>
      <bottom style="medium">
        <color rgb="FF000000"/>
      </bottom>
      <diagonal/>
    </border>
    <border>
      <left style="medium">
        <color rgb="FF000000"/>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style="medium">
        <color indexed="64"/>
      </bottom>
      <diagonal/>
    </border>
    <border>
      <left style="medium">
        <color rgb="FF000000"/>
      </left>
      <right style="medium">
        <color rgb="FF000000"/>
      </right>
      <top style="medium">
        <color rgb="FF000000"/>
      </top>
      <bottom style="medium">
        <color indexed="64"/>
      </bottom>
      <diagonal/>
    </border>
    <border>
      <left style="medium">
        <color rgb="FF000000"/>
      </left>
      <right style="medium">
        <color indexed="64"/>
      </right>
      <top style="medium">
        <color rgb="FF000000"/>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101">
    <xf numFmtId="0" fontId="0" fillId="0" borderId="0" xfId="0"/>
    <xf numFmtId="0" fontId="16" fillId="33" borderId="10" xfId="0" applyFont="1" applyFill="1" applyBorder="1" applyAlignment="1">
      <alignment horizontal="center"/>
    </xf>
    <xf numFmtId="0" fontId="0" fillId="0" borderId="10" xfId="0" applyBorder="1" applyAlignment="1">
      <alignment horizontal="left"/>
    </xf>
    <xf numFmtId="22" fontId="0" fillId="0" borderId="10" xfId="0" applyNumberFormat="1" applyBorder="1" applyAlignment="1">
      <alignment horizontal="left"/>
    </xf>
    <xf numFmtId="0" fontId="16" fillId="33" borderId="10" xfId="0" applyFont="1" applyFill="1" applyBorder="1" applyAlignment="1">
      <alignment horizontal="center" wrapText="1"/>
    </xf>
    <xf numFmtId="0" fontId="0" fillId="0" borderId="10" xfId="0" applyBorder="1" applyAlignment="1">
      <alignment horizontal="left" wrapText="1"/>
    </xf>
    <xf numFmtId="0" fontId="0" fillId="0" borderId="0" xfId="0" applyAlignment="1">
      <alignment wrapText="1"/>
    </xf>
    <xf numFmtId="0" fontId="0" fillId="34" borderId="0" xfId="0" applyFill="1"/>
    <xf numFmtId="0" fontId="16" fillId="33" borderId="12" xfId="0" applyFont="1" applyFill="1" applyBorder="1" applyAlignment="1">
      <alignment horizontal="center"/>
    </xf>
    <xf numFmtId="0" fontId="16" fillId="34" borderId="11" xfId="0" applyFont="1" applyFill="1" applyBorder="1" applyAlignment="1">
      <alignment horizontal="center"/>
    </xf>
    <xf numFmtId="22" fontId="0" fillId="0" borderId="12" xfId="0" applyNumberFormat="1" applyBorder="1" applyAlignment="1">
      <alignment horizontal="left"/>
    </xf>
    <xf numFmtId="0" fontId="0" fillId="0" borderId="11" xfId="0" applyBorder="1"/>
    <xf numFmtId="0" fontId="16" fillId="34" borderId="10" xfId="0" applyFont="1" applyFill="1" applyBorder="1" applyAlignment="1">
      <alignment horizontal="center"/>
    </xf>
    <xf numFmtId="22" fontId="0" fillId="34" borderId="10" xfId="0" applyNumberFormat="1" applyFill="1" applyBorder="1" applyAlignment="1">
      <alignment horizontal="left"/>
    </xf>
    <xf numFmtId="14" fontId="0" fillId="34" borderId="10" xfId="0" applyNumberFormat="1" applyFill="1" applyBorder="1" applyAlignment="1">
      <alignment horizontal="left"/>
    </xf>
    <xf numFmtId="0" fontId="0" fillId="34" borderId="10" xfId="0" applyFill="1" applyBorder="1" applyAlignment="1">
      <alignment horizontal="left"/>
    </xf>
    <xf numFmtId="0" fontId="0" fillId="0" borderId="11" xfId="0" applyBorder="1" applyAlignment="1">
      <alignment horizontal="center" vertical="center"/>
    </xf>
    <xf numFmtId="0" fontId="0" fillId="0" borderId="11" xfId="0" applyBorder="1" applyAlignment="1">
      <alignment horizontal="center"/>
    </xf>
    <xf numFmtId="0" fontId="0" fillId="35" borderId="10" xfId="0" applyFill="1" applyBorder="1" applyAlignment="1">
      <alignment horizontal="left"/>
    </xf>
    <xf numFmtId="0" fontId="0" fillId="0" borderId="0" xfId="0" applyAlignment="1">
      <alignment horizontal="center"/>
    </xf>
    <xf numFmtId="0" fontId="0" fillId="0" borderId="0" xfId="0" applyAlignment="1">
      <alignment horizontal="center" vertical="center"/>
    </xf>
    <xf numFmtId="0" fontId="16" fillId="0" borderId="0" xfId="0" applyFont="1"/>
    <xf numFmtId="0" fontId="18" fillId="0" borderId="0" xfId="0" applyFont="1"/>
    <xf numFmtId="0" fontId="19" fillId="0" borderId="0" xfId="0" applyFont="1" applyAlignment="1">
      <alignment horizontal="right"/>
    </xf>
    <xf numFmtId="0" fontId="0" fillId="0" borderId="0" xfId="0" applyAlignment="1">
      <alignment horizontal="left" vertical="top"/>
    </xf>
    <xf numFmtId="0" fontId="0" fillId="0" borderId="11" xfId="0" applyBorder="1" applyAlignment="1">
      <alignment horizontal="left" vertical="top"/>
    </xf>
    <xf numFmtId="0" fontId="0" fillId="0" borderId="11" xfId="0" applyBorder="1" applyAlignment="1">
      <alignment horizontal="left" vertical="top" wrapText="1"/>
    </xf>
    <xf numFmtId="0" fontId="0" fillId="0" borderId="11" xfId="0" applyBorder="1" applyAlignment="1">
      <alignment horizontal="left" vertical="center" wrapText="1"/>
    </xf>
    <xf numFmtId="0" fontId="0" fillId="0" borderId="0" xfId="0" applyAlignment="1">
      <alignment horizontal="left"/>
    </xf>
    <xf numFmtId="0" fontId="0" fillId="0" borderId="0" xfId="0" applyAlignment="1">
      <alignment horizontal="right" vertical="center"/>
    </xf>
    <xf numFmtId="0" fontId="16" fillId="34" borderId="25" xfId="0" applyFont="1" applyFill="1" applyBorder="1" applyAlignment="1">
      <alignment horizontal="center"/>
    </xf>
    <xf numFmtId="0" fontId="0" fillId="0" borderId="27" xfId="0" applyBorder="1" applyAlignment="1">
      <alignment horizontal="left"/>
    </xf>
    <xf numFmtId="0" fontId="0" fillId="0" borderId="28" xfId="0" applyBorder="1" applyAlignment="1">
      <alignment horizontal="left"/>
    </xf>
    <xf numFmtId="0" fontId="0" fillId="0" borderId="29" xfId="0" applyBorder="1" applyAlignment="1">
      <alignment horizontal="left"/>
    </xf>
    <xf numFmtId="0" fontId="0" fillId="0" borderId="30" xfId="0" applyBorder="1" applyAlignment="1">
      <alignment horizontal="left"/>
    </xf>
    <xf numFmtId="22" fontId="0" fillId="0" borderId="30" xfId="0" applyNumberFormat="1" applyBorder="1" applyAlignment="1">
      <alignment horizontal="left"/>
    </xf>
    <xf numFmtId="14" fontId="0" fillId="34" borderId="30" xfId="0" applyNumberFormat="1" applyFill="1" applyBorder="1" applyAlignment="1">
      <alignment horizontal="left"/>
    </xf>
    <xf numFmtId="22" fontId="0" fillId="34" borderId="30" xfId="0" applyNumberFormat="1" applyFill="1" applyBorder="1" applyAlignment="1">
      <alignment horizontal="left"/>
    </xf>
    <xf numFmtId="0" fontId="0" fillId="34" borderId="30" xfId="0" applyFill="1" applyBorder="1" applyAlignment="1">
      <alignment horizontal="left"/>
    </xf>
    <xf numFmtId="0" fontId="0" fillId="35" borderId="30" xfId="0" applyFill="1" applyBorder="1" applyAlignment="1">
      <alignment horizontal="left"/>
    </xf>
    <xf numFmtId="0" fontId="0" fillId="0" borderId="31" xfId="0" applyBorder="1" applyAlignment="1">
      <alignment horizontal="left"/>
    </xf>
    <xf numFmtId="0" fontId="16" fillId="0" borderId="23" xfId="0" applyFont="1" applyBorder="1" applyAlignment="1">
      <alignment horizontal="right" vertical="center"/>
    </xf>
    <xf numFmtId="0" fontId="16" fillId="0" borderId="23" xfId="0" applyFont="1" applyBorder="1" applyAlignment="1">
      <alignment horizontal="center"/>
    </xf>
    <xf numFmtId="0" fontId="0" fillId="0" borderId="0" xfId="0" pivotButton="1"/>
    <xf numFmtId="0" fontId="0" fillId="0" borderId="0" xfId="0" quotePrefix="1"/>
    <xf numFmtId="0" fontId="16" fillId="0" borderId="0" xfId="0" applyFont="1" applyAlignment="1">
      <alignment vertical="top"/>
    </xf>
    <xf numFmtId="0" fontId="0" fillId="0" borderId="21" xfId="0" applyBorder="1" applyAlignment="1">
      <alignment horizontal="center"/>
    </xf>
    <xf numFmtId="0" fontId="0" fillId="0" borderId="18" xfId="0" applyBorder="1" applyAlignment="1">
      <alignment horizontal="center"/>
    </xf>
    <xf numFmtId="0" fontId="0" fillId="0" borderId="11" xfId="0" applyBorder="1" applyAlignment="1">
      <alignment vertical="center" wrapText="1"/>
    </xf>
    <xf numFmtId="0" fontId="0" fillId="36" borderId="11" xfId="0" applyFill="1" applyBorder="1" applyAlignment="1">
      <alignment vertical="top"/>
    </xf>
    <xf numFmtId="0" fontId="20" fillId="37" borderId="11" xfId="0" applyFont="1" applyFill="1" applyBorder="1" applyAlignment="1">
      <alignment vertical="top"/>
    </xf>
    <xf numFmtId="0" fontId="0" fillId="0" borderId="0" xfId="0" applyAlignment="1">
      <alignment vertical="top"/>
    </xf>
    <xf numFmtId="14" fontId="0" fillId="0" borderId="0" xfId="0" applyNumberFormat="1" applyAlignment="1">
      <alignment horizontal="right" vertical="top"/>
    </xf>
    <xf numFmtId="4" fontId="0" fillId="0" borderId="0" xfId="0" applyNumberFormat="1" applyAlignment="1">
      <alignment horizontal="right" vertical="top"/>
    </xf>
    <xf numFmtId="4" fontId="0" fillId="37" borderId="0" xfId="0" applyNumberFormat="1" applyFill="1" applyAlignment="1">
      <alignment horizontal="right" vertical="top"/>
    </xf>
    <xf numFmtId="43" fontId="0" fillId="0" borderId="0" xfId="0" applyNumberFormat="1" applyAlignment="1">
      <alignment horizontal="center"/>
    </xf>
    <xf numFmtId="43" fontId="0" fillId="0" borderId="0" xfId="42" applyFont="1" applyFill="1" applyAlignment="1">
      <alignment horizontal="center"/>
    </xf>
    <xf numFmtId="0" fontId="16" fillId="0" borderId="0" xfId="0" applyFont="1" applyAlignment="1">
      <alignment horizontal="left" vertical="top"/>
    </xf>
    <xf numFmtId="43" fontId="0" fillId="0" borderId="0" xfId="42" applyFont="1" applyAlignment="1">
      <alignment horizontal="right"/>
    </xf>
    <xf numFmtId="0" fontId="16" fillId="0" borderId="0" xfId="0" applyFont="1" applyAlignment="1">
      <alignment horizontal="right"/>
    </xf>
    <xf numFmtId="0" fontId="16" fillId="34" borderId="32" xfId="0" applyFont="1" applyFill="1" applyBorder="1" applyAlignment="1">
      <alignment horizontal="left"/>
    </xf>
    <xf numFmtId="0" fontId="16" fillId="34" borderId="24" xfId="0" applyFont="1" applyFill="1" applyBorder="1" applyAlignment="1">
      <alignment horizontal="center"/>
    </xf>
    <xf numFmtId="0" fontId="16" fillId="34" borderId="26" xfId="0" applyFont="1" applyFill="1" applyBorder="1" applyAlignment="1">
      <alignment horizontal="center"/>
    </xf>
    <xf numFmtId="0" fontId="16" fillId="38" borderId="33" xfId="0" applyFont="1" applyFill="1" applyBorder="1" applyAlignment="1">
      <alignment horizontal="left"/>
    </xf>
    <xf numFmtId="0" fontId="16" fillId="38" borderId="16" xfId="0" applyFont="1" applyFill="1" applyBorder="1" applyAlignment="1">
      <alignment horizontal="center"/>
    </xf>
    <xf numFmtId="0" fontId="16" fillId="38" borderId="17" xfId="0" applyFont="1" applyFill="1" applyBorder="1"/>
    <xf numFmtId="0" fontId="16" fillId="38" borderId="17" xfId="0" applyFont="1" applyFill="1" applyBorder="1" applyAlignment="1">
      <alignment horizontal="center" vertical="center"/>
    </xf>
    <xf numFmtId="0" fontId="16" fillId="38" borderId="34" xfId="0" applyFont="1" applyFill="1" applyBorder="1" applyAlignment="1">
      <alignment horizontal="left" vertical="top"/>
    </xf>
    <xf numFmtId="0" fontId="16" fillId="38" borderId="34" xfId="0" applyFont="1" applyFill="1" applyBorder="1"/>
    <xf numFmtId="0" fontId="16" fillId="38" borderId="35" xfId="0" applyFont="1" applyFill="1" applyBorder="1"/>
    <xf numFmtId="0" fontId="0" fillId="0" borderId="19" xfId="0" applyBorder="1"/>
    <xf numFmtId="0" fontId="0" fillId="0" borderId="20" xfId="0" applyBorder="1" applyAlignment="1">
      <alignment horizontal="center"/>
    </xf>
    <xf numFmtId="0" fontId="0" fillId="0" borderId="21" xfId="0" applyBorder="1" applyAlignment="1">
      <alignment horizontal="center" vertical="center"/>
    </xf>
    <xf numFmtId="0" fontId="0" fillId="0" borderId="21" xfId="0" applyBorder="1" applyAlignment="1">
      <alignment horizontal="left" vertical="top"/>
    </xf>
    <xf numFmtId="0" fontId="0" fillId="0" borderId="21" xfId="0" applyBorder="1"/>
    <xf numFmtId="0" fontId="0" fillId="0" borderId="22" xfId="0" applyBorder="1"/>
    <xf numFmtId="43" fontId="0" fillId="0" borderId="0" xfId="0" applyNumberFormat="1"/>
    <xf numFmtId="0" fontId="16" fillId="0" borderId="13" xfId="0" applyFont="1" applyBorder="1"/>
    <xf numFmtId="0" fontId="16" fillId="0" borderId="39" xfId="0" applyFont="1" applyBorder="1"/>
    <xf numFmtId="43" fontId="0" fillId="0" borderId="0" xfId="42" applyFont="1" applyFill="1"/>
    <xf numFmtId="0" fontId="0" fillId="38" borderId="18" xfId="0" applyFill="1" applyBorder="1" applyAlignment="1">
      <alignment horizontal="center"/>
    </xf>
    <xf numFmtId="0" fontId="0" fillId="38" borderId="11" xfId="0" applyFill="1" applyBorder="1" applyAlignment="1">
      <alignment horizontal="center"/>
    </xf>
    <xf numFmtId="0" fontId="0" fillId="38" borderId="20" xfId="0" applyFill="1" applyBorder="1" applyAlignment="1">
      <alignment horizontal="center"/>
    </xf>
    <xf numFmtId="0" fontId="0" fillId="38" borderId="21" xfId="0" applyFill="1" applyBorder="1" applyAlignment="1">
      <alignment horizontal="center"/>
    </xf>
    <xf numFmtId="43" fontId="16" fillId="0" borderId="23" xfId="0" applyNumberFormat="1" applyFont="1" applyBorder="1"/>
    <xf numFmtId="0" fontId="16" fillId="0" borderId="23" xfId="0" applyFont="1" applyBorder="1"/>
    <xf numFmtId="0" fontId="19" fillId="0" borderId="0" xfId="0" applyFont="1"/>
    <xf numFmtId="0" fontId="19" fillId="0" borderId="0" xfId="0" applyFont="1" applyAlignment="1">
      <alignment vertical="top"/>
    </xf>
    <xf numFmtId="0" fontId="16" fillId="0" borderId="11" xfId="0" applyFont="1" applyBorder="1"/>
    <xf numFmtId="43" fontId="0" fillId="0" borderId="11" xfId="42" applyFont="1" applyBorder="1"/>
    <xf numFmtId="43" fontId="0" fillId="0" borderId="11" xfId="0" applyNumberFormat="1" applyBorder="1"/>
    <xf numFmtId="0" fontId="0" fillId="0" borderId="14" xfId="0" applyBorder="1" applyAlignment="1">
      <alignment horizontal="center"/>
    </xf>
    <xf numFmtId="0" fontId="0" fillId="0" borderId="13" xfId="0" applyBorder="1" applyAlignment="1">
      <alignment horizontal="center"/>
    </xf>
    <xf numFmtId="0" fontId="0" fillId="0" borderId="15" xfId="0" applyBorder="1" applyAlignment="1">
      <alignment horizontal="center"/>
    </xf>
    <xf numFmtId="0" fontId="0" fillId="0" borderId="36" xfId="0" applyBorder="1" applyAlignment="1">
      <alignment horizontal="center"/>
    </xf>
    <xf numFmtId="0" fontId="0" fillId="0" borderId="37" xfId="0" applyBorder="1" applyAlignment="1">
      <alignment horizontal="center"/>
    </xf>
    <xf numFmtId="0" fontId="0" fillId="0" borderId="38" xfId="0" applyBorder="1" applyAlignment="1">
      <alignment horizontal="center"/>
    </xf>
    <xf numFmtId="0" fontId="0" fillId="0" borderId="11" xfId="0" applyBorder="1" applyAlignment="1">
      <alignment horizontal="left" vertical="center"/>
    </xf>
    <xf numFmtId="0" fontId="19" fillId="0" borderId="0" xfId="0" applyFont="1" applyAlignment="1">
      <alignment horizontal="left" vertical="top" wrapText="1"/>
    </xf>
    <xf numFmtId="0" fontId="0" fillId="0" borderId="11" xfId="0" applyBorder="1" applyAlignment="1">
      <alignment horizontal="left" vertical="center" wrapText="1"/>
    </xf>
    <xf numFmtId="0" fontId="0" fillId="0" borderId="0" xfId="0" quotePrefix="1" applyAlignment="1">
      <alignment horizontal="left" vertical="top"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11</xdr:col>
      <xdr:colOff>257175</xdr:colOff>
      <xdr:row>39</xdr:row>
      <xdr:rowOff>95250</xdr:rowOff>
    </xdr:from>
    <xdr:to>
      <xdr:col>19</xdr:col>
      <xdr:colOff>2066925</xdr:colOff>
      <xdr:row>39</xdr:row>
      <xdr:rowOff>104775</xdr:rowOff>
    </xdr:to>
    <xdr:cxnSp macro="">
      <xdr:nvCxnSpPr>
        <xdr:cNvPr id="3" name="Straight Arrow Connector 2">
          <a:extLst>
            <a:ext uri="{FF2B5EF4-FFF2-40B4-BE49-F238E27FC236}">
              <a16:creationId xmlns:a16="http://schemas.microsoft.com/office/drawing/2014/main" id="{E927E76E-28A0-3FB3-6AC2-5DB45C2DA136}"/>
            </a:ext>
          </a:extLst>
        </xdr:cNvPr>
        <xdr:cNvCxnSpPr/>
      </xdr:nvCxnSpPr>
      <xdr:spPr>
        <a:xfrm flipV="1">
          <a:off x="13382625" y="5695950"/>
          <a:ext cx="9591675" cy="9525"/>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11</xdr:col>
      <xdr:colOff>114300</xdr:colOff>
      <xdr:row>180</xdr:row>
      <xdr:rowOff>114300</xdr:rowOff>
    </xdr:from>
    <xdr:to>
      <xdr:col>19</xdr:col>
      <xdr:colOff>1924050</xdr:colOff>
      <xdr:row>180</xdr:row>
      <xdr:rowOff>123825</xdr:rowOff>
    </xdr:to>
    <xdr:cxnSp macro="">
      <xdr:nvCxnSpPr>
        <xdr:cNvPr id="2" name="Straight Arrow Connector 1">
          <a:extLst>
            <a:ext uri="{FF2B5EF4-FFF2-40B4-BE49-F238E27FC236}">
              <a16:creationId xmlns:a16="http://schemas.microsoft.com/office/drawing/2014/main" id="{B5128F1A-1533-4F30-97AB-C549F29EBA16}"/>
            </a:ext>
          </a:extLst>
        </xdr:cNvPr>
        <xdr:cNvCxnSpPr/>
      </xdr:nvCxnSpPr>
      <xdr:spPr>
        <a:xfrm flipV="1">
          <a:off x="13325475" y="33918525"/>
          <a:ext cx="10744200" cy="9525"/>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11</xdr:col>
      <xdr:colOff>123825</xdr:colOff>
      <xdr:row>199</xdr:row>
      <xdr:rowOff>85725</xdr:rowOff>
    </xdr:from>
    <xdr:to>
      <xdr:col>19</xdr:col>
      <xdr:colOff>1933575</xdr:colOff>
      <xdr:row>199</xdr:row>
      <xdr:rowOff>95250</xdr:rowOff>
    </xdr:to>
    <xdr:cxnSp macro="">
      <xdr:nvCxnSpPr>
        <xdr:cNvPr id="4" name="Straight Arrow Connector 3">
          <a:extLst>
            <a:ext uri="{FF2B5EF4-FFF2-40B4-BE49-F238E27FC236}">
              <a16:creationId xmlns:a16="http://schemas.microsoft.com/office/drawing/2014/main" id="{781C296B-B653-4406-AFF8-3A70D26D2077}"/>
            </a:ext>
          </a:extLst>
        </xdr:cNvPr>
        <xdr:cNvCxnSpPr/>
      </xdr:nvCxnSpPr>
      <xdr:spPr>
        <a:xfrm flipV="1">
          <a:off x="13335000" y="37690425"/>
          <a:ext cx="10744200" cy="9525"/>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11</xdr:col>
      <xdr:colOff>133350</xdr:colOff>
      <xdr:row>202</xdr:row>
      <xdr:rowOff>104775</xdr:rowOff>
    </xdr:from>
    <xdr:to>
      <xdr:col>19</xdr:col>
      <xdr:colOff>1943100</xdr:colOff>
      <xdr:row>202</xdr:row>
      <xdr:rowOff>114300</xdr:rowOff>
    </xdr:to>
    <xdr:cxnSp macro="">
      <xdr:nvCxnSpPr>
        <xdr:cNvPr id="5" name="Straight Arrow Connector 4">
          <a:extLst>
            <a:ext uri="{FF2B5EF4-FFF2-40B4-BE49-F238E27FC236}">
              <a16:creationId xmlns:a16="http://schemas.microsoft.com/office/drawing/2014/main" id="{D9D0DC46-2095-4D05-BF61-D018703A3059}"/>
            </a:ext>
          </a:extLst>
        </xdr:cNvPr>
        <xdr:cNvCxnSpPr/>
      </xdr:nvCxnSpPr>
      <xdr:spPr>
        <a:xfrm flipV="1">
          <a:off x="13344525" y="38309550"/>
          <a:ext cx="10744200" cy="9525"/>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11</xdr:col>
      <xdr:colOff>104775</xdr:colOff>
      <xdr:row>220</xdr:row>
      <xdr:rowOff>104775</xdr:rowOff>
    </xdr:from>
    <xdr:to>
      <xdr:col>19</xdr:col>
      <xdr:colOff>1914525</xdr:colOff>
      <xdr:row>220</xdr:row>
      <xdr:rowOff>114300</xdr:rowOff>
    </xdr:to>
    <xdr:cxnSp macro="">
      <xdr:nvCxnSpPr>
        <xdr:cNvPr id="6" name="Straight Arrow Connector 5">
          <a:extLst>
            <a:ext uri="{FF2B5EF4-FFF2-40B4-BE49-F238E27FC236}">
              <a16:creationId xmlns:a16="http://schemas.microsoft.com/office/drawing/2014/main" id="{58AEA52C-D133-479F-87FF-CAE9DF4843BC}"/>
            </a:ext>
          </a:extLst>
        </xdr:cNvPr>
        <xdr:cNvCxnSpPr/>
      </xdr:nvCxnSpPr>
      <xdr:spPr>
        <a:xfrm flipV="1">
          <a:off x="13315950" y="41910000"/>
          <a:ext cx="10744200" cy="9525"/>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11</xdr:col>
      <xdr:colOff>123825</xdr:colOff>
      <xdr:row>249</xdr:row>
      <xdr:rowOff>95250</xdr:rowOff>
    </xdr:from>
    <xdr:to>
      <xdr:col>19</xdr:col>
      <xdr:colOff>1933575</xdr:colOff>
      <xdr:row>249</xdr:row>
      <xdr:rowOff>104775</xdr:rowOff>
    </xdr:to>
    <xdr:cxnSp macro="">
      <xdr:nvCxnSpPr>
        <xdr:cNvPr id="7" name="Straight Arrow Connector 6">
          <a:extLst>
            <a:ext uri="{FF2B5EF4-FFF2-40B4-BE49-F238E27FC236}">
              <a16:creationId xmlns:a16="http://schemas.microsoft.com/office/drawing/2014/main" id="{99EB887C-BB1C-436F-8309-0FC5446EDEEF}"/>
            </a:ext>
          </a:extLst>
        </xdr:cNvPr>
        <xdr:cNvCxnSpPr/>
      </xdr:nvCxnSpPr>
      <xdr:spPr>
        <a:xfrm flipV="1">
          <a:off x="13335000" y="47701200"/>
          <a:ext cx="10744200" cy="9525"/>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11</xdr:col>
      <xdr:colOff>152400</xdr:colOff>
      <xdr:row>251</xdr:row>
      <xdr:rowOff>104775</xdr:rowOff>
    </xdr:from>
    <xdr:to>
      <xdr:col>19</xdr:col>
      <xdr:colOff>1962150</xdr:colOff>
      <xdr:row>251</xdr:row>
      <xdr:rowOff>114300</xdr:rowOff>
    </xdr:to>
    <xdr:cxnSp macro="">
      <xdr:nvCxnSpPr>
        <xdr:cNvPr id="8" name="Straight Arrow Connector 7">
          <a:extLst>
            <a:ext uri="{FF2B5EF4-FFF2-40B4-BE49-F238E27FC236}">
              <a16:creationId xmlns:a16="http://schemas.microsoft.com/office/drawing/2014/main" id="{E5B539EC-DA19-42AD-9DEA-38CBBAE5957C}"/>
            </a:ext>
          </a:extLst>
        </xdr:cNvPr>
        <xdr:cNvCxnSpPr/>
      </xdr:nvCxnSpPr>
      <xdr:spPr>
        <a:xfrm flipV="1">
          <a:off x="13363575" y="50844450"/>
          <a:ext cx="13039725" cy="9525"/>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11</xdr:col>
      <xdr:colOff>180975</xdr:colOff>
      <xdr:row>253</xdr:row>
      <xdr:rowOff>114300</xdr:rowOff>
    </xdr:from>
    <xdr:to>
      <xdr:col>19</xdr:col>
      <xdr:colOff>1990725</xdr:colOff>
      <xdr:row>253</xdr:row>
      <xdr:rowOff>123825</xdr:rowOff>
    </xdr:to>
    <xdr:cxnSp macro="">
      <xdr:nvCxnSpPr>
        <xdr:cNvPr id="9" name="Straight Arrow Connector 8">
          <a:extLst>
            <a:ext uri="{FF2B5EF4-FFF2-40B4-BE49-F238E27FC236}">
              <a16:creationId xmlns:a16="http://schemas.microsoft.com/office/drawing/2014/main" id="{FD7113F2-83DA-4338-8D6F-96AC3753D7C4}"/>
            </a:ext>
          </a:extLst>
        </xdr:cNvPr>
        <xdr:cNvCxnSpPr/>
      </xdr:nvCxnSpPr>
      <xdr:spPr>
        <a:xfrm flipV="1">
          <a:off x="13392150" y="48520350"/>
          <a:ext cx="10744200" cy="9525"/>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11</xdr:col>
      <xdr:colOff>104775</xdr:colOff>
      <xdr:row>292</xdr:row>
      <xdr:rowOff>114300</xdr:rowOff>
    </xdr:from>
    <xdr:to>
      <xdr:col>19</xdr:col>
      <xdr:colOff>1914525</xdr:colOff>
      <xdr:row>292</xdr:row>
      <xdr:rowOff>123825</xdr:rowOff>
    </xdr:to>
    <xdr:cxnSp macro="">
      <xdr:nvCxnSpPr>
        <xdr:cNvPr id="10" name="Straight Arrow Connector 9">
          <a:extLst>
            <a:ext uri="{FF2B5EF4-FFF2-40B4-BE49-F238E27FC236}">
              <a16:creationId xmlns:a16="http://schemas.microsoft.com/office/drawing/2014/main" id="{D731EE2F-ED04-4115-A604-7BDC66AE138C}"/>
            </a:ext>
          </a:extLst>
        </xdr:cNvPr>
        <xdr:cNvCxnSpPr/>
      </xdr:nvCxnSpPr>
      <xdr:spPr>
        <a:xfrm flipV="1">
          <a:off x="13315950" y="56321325"/>
          <a:ext cx="10744200" cy="9525"/>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11</xdr:col>
      <xdr:colOff>104775</xdr:colOff>
      <xdr:row>294</xdr:row>
      <xdr:rowOff>104775</xdr:rowOff>
    </xdr:from>
    <xdr:to>
      <xdr:col>19</xdr:col>
      <xdr:colOff>1914525</xdr:colOff>
      <xdr:row>294</xdr:row>
      <xdr:rowOff>114300</xdr:rowOff>
    </xdr:to>
    <xdr:cxnSp macro="">
      <xdr:nvCxnSpPr>
        <xdr:cNvPr id="11" name="Straight Arrow Connector 10">
          <a:extLst>
            <a:ext uri="{FF2B5EF4-FFF2-40B4-BE49-F238E27FC236}">
              <a16:creationId xmlns:a16="http://schemas.microsoft.com/office/drawing/2014/main" id="{07AA0444-4E41-4529-A793-D50DA01F81E9}"/>
            </a:ext>
          </a:extLst>
        </xdr:cNvPr>
        <xdr:cNvCxnSpPr/>
      </xdr:nvCxnSpPr>
      <xdr:spPr>
        <a:xfrm flipV="1">
          <a:off x="13315950" y="56711850"/>
          <a:ext cx="10744200" cy="9525"/>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11</xdr:col>
      <xdr:colOff>209550</xdr:colOff>
      <xdr:row>374</xdr:row>
      <xdr:rowOff>133350</xdr:rowOff>
    </xdr:from>
    <xdr:to>
      <xdr:col>19</xdr:col>
      <xdr:colOff>2019300</xdr:colOff>
      <xdr:row>374</xdr:row>
      <xdr:rowOff>142875</xdr:rowOff>
    </xdr:to>
    <xdr:cxnSp macro="">
      <xdr:nvCxnSpPr>
        <xdr:cNvPr id="12" name="Straight Arrow Connector 11">
          <a:extLst>
            <a:ext uri="{FF2B5EF4-FFF2-40B4-BE49-F238E27FC236}">
              <a16:creationId xmlns:a16="http://schemas.microsoft.com/office/drawing/2014/main" id="{9C2EA20F-808B-4AD5-8B42-0E583AB6EB6D}"/>
            </a:ext>
          </a:extLst>
        </xdr:cNvPr>
        <xdr:cNvCxnSpPr/>
      </xdr:nvCxnSpPr>
      <xdr:spPr>
        <a:xfrm flipV="1">
          <a:off x="13420725" y="72742425"/>
          <a:ext cx="10744200" cy="9525"/>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11</xdr:col>
      <xdr:colOff>133350</xdr:colOff>
      <xdr:row>404</xdr:row>
      <xdr:rowOff>95250</xdr:rowOff>
    </xdr:from>
    <xdr:to>
      <xdr:col>19</xdr:col>
      <xdr:colOff>1943100</xdr:colOff>
      <xdr:row>404</xdr:row>
      <xdr:rowOff>104775</xdr:rowOff>
    </xdr:to>
    <xdr:cxnSp macro="">
      <xdr:nvCxnSpPr>
        <xdr:cNvPr id="13" name="Straight Arrow Connector 12">
          <a:extLst>
            <a:ext uri="{FF2B5EF4-FFF2-40B4-BE49-F238E27FC236}">
              <a16:creationId xmlns:a16="http://schemas.microsoft.com/office/drawing/2014/main" id="{1C50CEB0-D494-407C-BFFD-C4FE51A61E19}"/>
            </a:ext>
          </a:extLst>
        </xdr:cNvPr>
        <xdr:cNvCxnSpPr/>
      </xdr:nvCxnSpPr>
      <xdr:spPr>
        <a:xfrm flipV="1">
          <a:off x="13344525" y="78705075"/>
          <a:ext cx="10744200" cy="9525"/>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11</xdr:col>
      <xdr:colOff>142875</xdr:colOff>
      <xdr:row>419</xdr:row>
      <xdr:rowOff>104775</xdr:rowOff>
    </xdr:from>
    <xdr:to>
      <xdr:col>19</xdr:col>
      <xdr:colOff>1952625</xdr:colOff>
      <xdr:row>419</xdr:row>
      <xdr:rowOff>114300</xdr:rowOff>
    </xdr:to>
    <xdr:cxnSp macro="">
      <xdr:nvCxnSpPr>
        <xdr:cNvPr id="14" name="Straight Arrow Connector 13">
          <a:extLst>
            <a:ext uri="{FF2B5EF4-FFF2-40B4-BE49-F238E27FC236}">
              <a16:creationId xmlns:a16="http://schemas.microsoft.com/office/drawing/2014/main" id="{1FB17271-B857-4FC2-A3BF-8868D5C96490}"/>
            </a:ext>
          </a:extLst>
        </xdr:cNvPr>
        <xdr:cNvCxnSpPr/>
      </xdr:nvCxnSpPr>
      <xdr:spPr>
        <a:xfrm flipV="1">
          <a:off x="13354050" y="81714975"/>
          <a:ext cx="10744200" cy="9525"/>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11</xdr:col>
      <xdr:colOff>114300</xdr:colOff>
      <xdr:row>24</xdr:row>
      <xdr:rowOff>95250</xdr:rowOff>
    </xdr:from>
    <xdr:to>
      <xdr:col>19</xdr:col>
      <xdr:colOff>1924050</xdr:colOff>
      <xdr:row>24</xdr:row>
      <xdr:rowOff>104775</xdr:rowOff>
    </xdr:to>
    <xdr:cxnSp macro="">
      <xdr:nvCxnSpPr>
        <xdr:cNvPr id="15" name="Straight Arrow Connector 14">
          <a:extLst>
            <a:ext uri="{FF2B5EF4-FFF2-40B4-BE49-F238E27FC236}">
              <a16:creationId xmlns:a16="http://schemas.microsoft.com/office/drawing/2014/main" id="{79610875-65B0-4FBB-A436-EA6EE5C548B8}"/>
            </a:ext>
          </a:extLst>
        </xdr:cNvPr>
        <xdr:cNvCxnSpPr/>
      </xdr:nvCxnSpPr>
      <xdr:spPr>
        <a:xfrm flipV="1">
          <a:off x="13325475" y="2695575"/>
          <a:ext cx="10744200" cy="9525"/>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11</xdr:col>
      <xdr:colOff>228600</xdr:colOff>
      <xdr:row>277</xdr:row>
      <xdr:rowOff>104775</xdr:rowOff>
    </xdr:from>
    <xdr:to>
      <xdr:col>19</xdr:col>
      <xdr:colOff>2038350</xdr:colOff>
      <xdr:row>277</xdr:row>
      <xdr:rowOff>114300</xdr:rowOff>
    </xdr:to>
    <xdr:cxnSp macro="">
      <xdr:nvCxnSpPr>
        <xdr:cNvPr id="16" name="Straight Arrow Connector 15">
          <a:extLst>
            <a:ext uri="{FF2B5EF4-FFF2-40B4-BE49-F238E27FC236}">
              <a16:creationId xmlns:a16="http://schemas.microsoft.com/office/drawing/2014/main" id="{AE44512B-A795-4964-A4A4-BE91C57AB850}"/>
            </a:ext>
          </a:extLst>
        </xdr:cNvPr>
        <xdr:cNvCxnSpPr/>
      </xdr:nvCxnSpPr>
      <xdr:spPr>
        <a:xfrm flipV="1">
          <a:off x="13439775" y="57635775"/>
          <a:ext cx="15449550" cy="9525"/>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257175</xdr:colOff>
      <xdr:row>36</xdr:row>
      <xdr:rowOff>95250</xdr:rowOff>
    </xdr:from>
    <xdr:to>
      <xdr:col>19</xdr:col>
      <xdr:colOff>2066925</xdr:colOff>
      <xdr:row>36</xdr:row>
      <xdr:rowOff>104775</xdr:rowOff>
    </xdr:to>
    <xdr:cxnSp macro="">
      <xdr:nvCxnSpPr>
        <xdr:cNvPr id="2" name="Straight Arrow Connector 1">
          <a:extLst>
            <a:ext uri="{FF2B5EF4-FFF2-40B4-BE49-F238E27FC236}">
              <a16:creationId xmlns:a16="http://schemas.microsoft.com/office/drawing/2014/main" id="{8174F20F-9233-4533-AE0E-375BDAA4B93E}"/>
            </a:ext>
          </a:extLst>
        </xdr:cNvPr>
        <xdr:cNvCxnSpPr/>
      </xdr:nvCxnSpPr>
      <xdr:spPr>
        <a:xfrm flipV="1">
          <a:off x="13106400" y="9391650"/>
          <a:ext cx="15449550" cy="9525"/>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11</xdr:col>
      <xdr:colOff>114300</xdr:colOff>
      <xdr:row>177</xdr:row>
      <xdr:rowOff>114300</xdr:rowOff>
    </xdr:from>
    <xdr:to>
      <xdr:col>19</xdr:col>
      <xdr:colOff>1924050</xdr:colOff>
      <xdr:row>177</xdr:row>
      <xdr:rowOff>123825</xdr:rowOff>
    </xdr:to>
    <xdr:cxnSp macro="">
      <xdr:nvCxnSpPr>
        <xdr:cNvPr id="3" name="Straight Arrow Connector 2">
          <a:extLst>
            <a:ext uri="{FF2B5EF4-FFF2-40B4-BE49-F238E27FC236}">
              <a16:creationId xmlns:a16="http://schemas.microsoft.com/office/drawing/2014/main" id="{6486517D-A2B5-453F-AC66-2289DEED8A43}"/>
            </a:ext>
          </a:extLst>
        </xdr:cNvPr>
        <xdr:cNvCxnSpPr/>
      </xdr:nvCxnSpPr>
      <xdr:spPr>
        <a:xfrm flipV="1">
          <a:off x="12963525" y="37614225"/>
          <a:ext cx="15449550" cy="9525"/>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11</xdr:col>
      <xdr:colOff>123825</xdr:colOff>
      <xdr:row>196</xdr:row>
      <xdr:rowOff>85725</xdr:rowOff>
    </xdr:from>
    <xdr:to>
      <xdr:col>19</xdr:col>
      <xdr:colOff>1933575</xdr:colOff>
      <xdr:row>196</xdr:row>
      <xdr:rowOff>95250</xdr:rowOff>
    </xdr:to>
    <xdr:cxnSp macro="">
      <xdr:nvCxnSpPr>
        <xdr:cNvPr id="4" name="Straight Arrow Connector 3">
          <a:extLst>
            <a:ext uri="{FF2B5EF4-FFF2-40B4-BE49-F238E27FC236}">
              <a16:creationId xmlns:a16="http://schemas.microsoft.com/office/drawing/2014/main" id="{CA4A5963-96D5-4B84-86A7-FD45E031498B}"/>
            </a:ext>
          </a:extLst>
        </xdr:cNvPr>
        <xdr:cNvCxnSpPr/>
      </xdr:nvCxnSpPr>
      <xdr:spPr>
        <a:xfrm flipV="1">
          <a:off x="12973050" y="41386125"/>
          <a:ext cx="15449550" cy="9525"/>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11</xdr:col>
      <xdr:colOff>133350</xdr:colOff>
      <xdr:row>199</xdr:row>
      <xdr:rowOff>104775</xdr:rowOff>
    </xdr:from>
    <xdr:to>
      <xdr:col>19</xdr:col>
      <xdr:colOff>1943100</xdr:colOff>
      <xdr:row>199</xdr:row>
      <xdr:rowOff>114300</xdr:rowOff>
    </xdr:to>
    <xdr:cxnSp macro="">
      <xdr:nvCxnSpPr>
        <xdr:cNvPr id="5" name="Straight Arrow Connector 4">
          <a:extLst>
            <a:ext uri="{FF2B5EF4-FFF2-40B4-BE49-F238E27FC236}">
              <a16:creationId xmlns:a16="http://schemas.microsoft.com/office/drawing/2014/main" id="{BCC48B13-4D2B-4CDB-97F5-A23A9B3303D8}"/>
            </a:ext>
          </a:extLst>
        </xdr:cNvPr>
        <xdr:cNvCxnSpPr/>
      </xdr:nvCxnSpPr>
      <xdr:spPr>
        <a:xfrm flipV="1">
          <a:off x="12982575" y="42195750"/>
          <a:ext cx="15449550" cy="9525"/>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11</xdr:col>
      <xdr:colOff>104775</xdr:colOff>
      <xdr:row>217</xdr:row>
      <xdr:rowOff>104775</xdr:rowOff>
    </xdr:from>
    <xdr:to>
      <xdr:col>19</xdr:col>
      <xdr:colOff>1914525</xdr:colOff>
      <xdr:row>217</xdr:row>
      <xdr:rowOff>114300</xdr:rowOff>
    </xdr:to>
    <xdr:cxnSp macro="">
      <xdr:nvCxnSpPr>
        <xdr:cNvPr id="6" name="Straight Arrow Connector 5">
          <a:extLst>
            <a:ext uri="{FF2B5EF4-FFF2-40B4-BE49-F238E27FC236}">
              <a16:creationId xmlns:a16="http://schemas.microsoft.com/office/drawing/2014/main" id="{4004214E-E8BD-4550-B6CF-D8993C87BBD4}"/>
            </a:ext>
          </a:extLst>
        </xdr:cNvPr>
        <xdr:cNvCxnSpPr/>
      </xdr:nvCxnSpPr>
      <xdr:spPr>
        <a:xfrm flipV="1">
          <a:off x="12954000" y="45796200"/>
          <a:ext cx="15449550" cy="9525"/>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11</xdr:col>
      <xdr:colOff>123825</xdr:colOff>
      <xdr:row>246</xdr:row>
      <xdr:rowOff>95250</xdr:rowOff>
    </xdr:from>
    <xdr:to>
      <xdr:col>19</xdr:col>
      <xdr:colOff>1933575</xdr:colOff>
      <xdr:row>246</xdr:row>
      <xdr:rowOff>104775</xdr:rowOff>
    </xdr:to>
    <xdr:cxnSp macro="">
      <xdr:nvCxnSpPr>
        <xdr:cNvPr id="7" name="Straight Arrow Connector 6">
          <a:extLst>
            <a:ext uri="{FF2B5EF4-FFF2-40B4-BE49-F238E27FC236}">
              <a16:creationId xmlns:a16="http://schemas.microsoft.com/office/drawing/2014/main" id="{890B6B1A-3347-44B4-84F7-60D69E450F5A}"/>
            </a:ext>
          </a:extLst>
        </xdr:cNvPr>
        <xdr:cNvCxnSpPr/>
      </xdr:nvCxnSpPr>
      <xdr:spPr>
        <a:xfrm flipV="1">
          <a:off x="12973050" y="51615975"/>
          <a:ext cx="15449550" cy="9525"/>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11</xdr:col>
      <xdr:colOff>152400</xdr:colOff>
      <xdr:row>248</xdr:row>
      <xdr:rowOff>104775</xdr:rowOff>
    </xdr:from>
    <xdr:to>
      <xdr:col>19</xdr:col>
      <xdr:colOff>1962150</xdr:colOff>
      <xdr:row>248</xdr:row>
      <xdr:rowOff>114300</xdr:rowOff>
    </xdr:to>
    <xdr:cxnSp macro="">
      <xdr:nvCxnSpPr>
        <xdr:cNvPr id="8" name="Straight Arrow Connector 7">
          <a:extLst>
            <a:ext uri="{FF2B5EF4-FFF2-40B4-BE49-F238E27FC236}">
              <a16:creationId xmlns:a16="http://schemas.microsoft.com/office/drawing/2014/main" id="{1EB8D007-3884-4614-A74F-1A92BB2BFF69}"/>
            </a:ext>
          </a:extLst>
        </xdr:cNvPr>
        <xdr:cNvCxnSpPr/>
      </xdr:nvCxnSpPr>
      <xdr:spPr>
        <a:xfrm flipV="1">
          <a:off x="13001625" y="52025550"/>
          <a:ext cx="15449550" cy="9525"/>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11</xdr:col>
      <xdr:colOff>180975</xdr:colOff>
      <xdr:row>250</xdr:row>
      <xdr:rowOff>114300</xdr:rowOff>
    </xdr:from>
    <xdr:to>
      <xdr:col>19</xdr:col>
      <xdr:colOff>1990725</xdr:colOff>
      <xdr:row>250</xdr:row>
      <xdr:rowOff>123825</xdr:rowOff>
    </xdr:to>
    <xdr:cxnSp macro="">
      <xdr:nvCxnSpPr>
        <xdr:cNvPr id="9" name="Straight Arrow Connector 8">
          <a:extLst>
            <a:ext uri="{FF2B5EF4-FFF2-40B4-BE49-F238E27FC236}">
              <a16:creationId xmlns:a16="http://schemas.microsoft.com/office/drawing/2014/main" id="{C83CBBEE-88E5-4EE0-A147-7830DF629552}"/>
            </a:ext>
          </a:extLst>
        </xdr:cNvPr>
        <xdr:cNvCxnSpPr/>
      </xdr:nvCxnSpPr>
      <xdr:spPr>
        <a:xfrm flipV="1">
          <a:off x="13030200" y="52435125"/>
          <a:ext cx="15449550" cy="9525"/>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11</xdr:col>
      <xdr:colOff>104775</xdr:colOff>
      <xdr:row>289</xdr:row>
      <xdr:rowOff>114300</xdr:rowOff>
    </xdr:from>
    <xdr:to>
      <xdr:col>19</xdr:col>
      <xdr:colOff>1914525</xdr:colOff>
      <xdr:row>289</xdr:row>
      <xdr:rowOff>123825</xdr:rowOff>
    </xdr:to>
    <xdr:cxnSp macro="">
      <xdr:nvCxnSpPr>
        <xdr:cNvPr id="10" name="Straight Arrow Connector 9">
          <a:extLst>
            <a:ext uri="{FF2B5EF4-FFF2-40B4-BE49-F238E27FC236}">
              <a16:creationId xmlns:a16="http://schemas.microsoft.com/office/drawing/2014/main" id="{14AA0B4C-A113-400A-8EC0-8BB8E24DED48}"/>
            </a:ext>
          </a:extLst>
        </xdr:cNvPr>
        <xdr:cNvCxnSpPr/>
      </xdr:nvCxnSpPr>
      <xdr:spPr>
        <a:xfrm flipV="1">
          <a:off x="12954000" y="60988575"/>
          <a:ext cx="15449550" cy="9525"/>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11</xdr:col>
      <xdr:colOff>104775</xdr:colOff>
      <xdr:row>291</xdr:row>
      <xdr:rowOff>104775</xdr:rowOff>
    </xdr:from>
    <xdr:to>
      <xdr:col>19</xdr:col>
      <xdr:colOff>1914525</xdr:colOff>
      <xdr:row>291</xdr:row>
      <xdr:rowOff>114300</xdr:rowOff>
    </xdr:to>
    <xdr:cxnSp macro="">
      <xdr:nvCxnSpPr>
        <xdr:cNvPr id="11" name="Straight Arrow Connector 10">
          <a:extLst>
            <a:ext uri="{FF2B5EF4-FFF2-40B4-BE49-F238E27FC236}">
              <a16:creationId xmlns:a16="http://schemas.microsoft.com/office/drawing/2014/main" id="{C3B46DF6-F165-43ED-8A90-5E6590A31D9C}"/>
            </a:ext>
          </a:extLst>
        </xdr:cNvPr>
        <xdr:cNvCxnSpPr/>
      </xdr:nvCxnSpPr>
      <xdr:spPr>
        <a:xfrm flipV="1">
          <a:off x="12954000" y="61379100"/>
          <a:ext cx="15449550" cy="9525"/>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11</xdr:col>
      <xdr:colOff>209550</xdr:colOff>
      <xdr:row>371</xdr:row>
      <xdr:rowOff>133350</xdr:rowOff>
    </xdr:from>
    <xdr:to>
      <xdr:col>19</xdr:col>
      <xdr:colOff>2019300</xdr:colOff>
      <xdr:row>371</xdr:row>
      <xdr:rowOff>142875</xdr:rowOff>
    </xdr:to>
    <xdr:cxnSp macro="">
      <xdr:nvCxnSpPr>
        <xdr:cNvPr id="12" name="Straight Arrow Connector 11">
          <a:extLst>
            <a:ext uri="{FF2B5EF4-FFF2-40B4-BE49-F238E27FC236}">
              <a16:creationId xmlns:a16="http://schemas.microsoft.com/office/drawing/2014/main" id="{425DFEF9-4A44-45D6-A1D0-75EB7E6F17DE}"/>
            </a:ext>
          </a:extLst>
        </xdr:cNvPr>
        <xdr:cNvCxnSpPr/>
      </xdr:nvCxnSpPr>
      <xdr:spPr>
        <a:xfrm flipV="1">
          <a:off x="13058775" y="77409675"/>
          <a:ext cx="15449550" cy="9525"/>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11</xdr:col>
      <xdr:colOff>133350</xdr:colOff>
      <xdr:row>401</xdr:row>
      <xdr:rowOff>95250</xdr:rowOff>
    </xdr:from>
    <xdr:to>
      <xdr:col>19</xdr:col>
      <xdr:colOff>1943100</xdr:colOff>
      <xdr:row>401</xdr:row>
      <xdr:rowOff>104775</xdr:rowOff>
    </xdr:to>
    <xdr:cxnSp macro="">
      <xdr:nvCxnSpPr>
        <xdr:cNvPr id="13" name="Straight Arrow Connector 12">
          <a:extLst>
            <a:ext uri="{FF2B5EF4-FFF2-40B4-BE49-F238E27FC236}">
              <a16:creationId xmlns:a16="http://schemas.microsoft.com/office/drawing/2014/main" id="{4D5148C3-01BF-45D0-8B9B-40CA8C63FE2B}"/>
            </a:ext>
          </a:extLst>
        </xdr:cNvPr>
        <xdr:cNvCxnSpPr/>
      </xdr:nvCxnSpPr>
      <xdr:spPr>
        <a:xfrm flipV="1">
          <a:off x="12982575" y="83372325"/>
          <a:ext cx="15449550" cy="9525"/>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11</xdr:col>
      <xdr:colOff>142875</xdr:colOff>
      <xdr:row>416</xdr:row>
      <xdr:rowOff>104775</xdr:rowOff>
    </xdr:from>
    <xdr:to>
      <xdr:col>19</xdr:col>
      <xdr:colOff>1952625</xdr:colOff>
      <xdr:row>416</xdr:row>
      <xdr:rowOff>114300</xdr:rowOff>
    </xdr:to>
    <xdr:cxnSp macro="">
      <xdr:nvCxnSpPr>
        <xdr:cNvPr id="14" name="Straight Arrow Connector 13">
          <a:extLst>
            <a:ext uri="{FF2B5EF4-FFF2-40B4-BE49-F238E27FC236}">
              <a16:creationId xmlns:a16="http://schemas.microsoft.com/office/drawing/2014/main" id="{14EAC09A-CF89-461D-B382-DA09B11D4ED6}"/>
            </a:ext>
          </a:extLst>
        </xdr:cNvPr>
        <xdr:cNvCxnSpPr/>
      </xdr:nvCxnSpPr>
      <xdr:spPr>
        <a:xfrm flipV="1">
          <a:off x="12992100" y="86382225"/>
          <a:ext cx="15449550" cy="9525"/>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11</xdr:col>
      <xdr:colOff>114300</xdr:colOff>
      <xdr:row>21</xdr:row>
      <xdr:rowOff>95250</xdr:rowOff>
    </xdr:from>
    <xdr:to>
      <xdr:col>19</xdr:col>
      <xdr:colOff>1924050</xdr:colOff>
      <xdr:row>21</xdr:row>
      <xdr:rowOff>104775</xdr:rowOff>
    </xdr:to>
    <xdr:cxnSp macro="">
      <xdr:nvCxnSpPr>
        <xdr:cNvPr id="15" name="Straight Arrow Connector 14">
          <a:extLst>
            <a:ext uri="{FF2B5EF4-FFF2-40B4-BE49-F238E27FC236}">
              <a16:creationId xmlns:a16="http://schemas.microsoft.com/office/drawing/2014/main" id="{7D019C86-7B72-435B-BB7C-F3075CAFD992}"/>
            </a:ext>
          </a:extLst>
        </xdr:cNvPr>
        <xdr:cNvCxnSpPr/>
      </xdr:nvCxnSpPr>
      <xdr:spPr>
        <a:xfrm flipV="1">
          <a:off x="12963525" y="6391275"/>
          <a:ext cx="15449550" cy="9525"/>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11</xdr:col>
      <xdr:colOff>228600</xdr:colOff>
      <xdr:row>274</xdr:row>
      <xdr:rowOff>104775</xdr:rowOff>
    </xdr:from>
    <xdr:to>
      <xdr:col>19</xdr:col>
      <xdr:colOff>2038350</xdr:colOff>
      <xdr:row>274</xdr:row>
      <xdr:rowOff>114300</xdr:rowOff>
    </xdr:to>
    <xdr:cxnSp macro="">
      <xdr:nvCxnSpPr>
        <xdr:cNvPr id="16" name="Straight Arrow Connector 15">
          <a:extLst>
            <a:ext uri="{FF2B5EF4-FFF2-40B4-BE49-F238E27FC236}">
              <a16:creationId xmlns:a16="http://schemas.microsoft.com/office/drawing/2014/main" id="{D1085C88-6FC6-4B65-AEAC-BB8F3AD77FB5}"/>
            </a:ext>
          </a:extLst>
        </xdr:cNvPr>
        <xdr:cNvCxnSpPr/>
      </xdr:nvCxnSpPr>
      <xdr:spPr>
        <a:xfrm flipV="1">
          <a:off x="13077825" y="57788175"/>
          <a:ext cx="15449550" cy="9525"/>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11</xdr:col>
      <xdr:colOff>198767</xdr:colOff>
      <xdr:row>31</xdr:row>
      <xdr:rowOff>37381</xdr:rowOff>
    </xdr:to>
    <xdr:pic>
      <xdr:nvPicPr>
        <xdr:cNvPr id="2" name="Picture 1">
          <a:extLst>
            <a:ext uri="{FF2B5EF4-FFF2-40B4-BE49-F238E27FC236}">
              <a16:creationId xmlns:a16="http://schemas.microsoft.com/office/drawing/2014/main" id="{47B7DBB2-9FB8-13CF-0F71-359D678C15EA}"/>
            </a:ext>
          </a:extLst>
        </xdr:cNvPr>
        <xdr:cNvPicPr>
          <a:picLocks noChangeAspect="1"/>
        </xdr:cNvPicPr>
      </xdr:nvPicPr>
      <xdr:blipFill>
        <a:blip xmlns:r="http://schemas.openxmlformats.org/officeDocument/2006/relationships" r:embed="rId1"/>
        <a:stretch>
          <a:fillRect/>
        </a:stretch>
      </xdr:blipFill>
      <xdr:spPr>
        <a:xfrm>
          <a:off x="0" y="190500"/>
          <a:ext cx="10066667" cy="5752381"/>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tipic, Sam (SAO)" refreshedDate="45575.564595717595" createdVersion="8" refreshedVersion="8" minRefreshableVersion="3" recordCount="426" xr:uid="{7661B63B-5C25-4F2E-991D-51A7EE9CB430}">
  <cacheSource type="worksheet">
    <worksheetSource ref="A9:U435" sheet="3) Overlaps"/>
  </cacheSource>
  <cacheFields count="21">
    <cacheField name="Timecard Entry" numFmtId="0">
      <sharedItems containsSemiMixedTypes="0" containsString="0" containsNumber="1" containsInteger="1" minValue="34850206" maxValue="60219291"/>
    </cacheField>
    <cacheField name="Name" numFmtId="0">
      <sharedItems/>
    </cacheField>
    <cacheField name="Personnel Number" numFmtId="0">
      <sharedItems containsSemiMixedTypes="0" containsString="0" containsNumber="1" containsInteger="1" minValue="20012618" maxValue="20012618"/>
    </cacheField>
    <cacheField name="Requested On" numFmtId="22">
      <sharedItems containsSemiMixedTypes="0" containsNonDate="0" containsDate="1" containsString="0" minDate="2020-07-01T15:22:34" maxDate="2024-08-15T12:16:11"/>
    </cacheField>
    <cacheField name="Shift" numFmtId="14">
      <sharedItems containsSemiMixedTypes="0" containsNonDate="0" containsDate="1" containsString="0" minDate="2020-06-16T00:00:00" maxDate="2024-08-07T00:00:00"/>
    </cacheField>
    <cacheField name="Start Date/Time" numFmtId="0">
      <sharedItems containsSemiMixedTypes="0" containsNonDate="0" containsDate="1" containsString="0" minDate="2020-06-16T08:00:00" maxDate="2024-08-06T08:00:00"/>
    </cacheField>
    <cacheField name="End Date/Time" numFmtId="22">
      <sharedItems containsSemiMixedTypes="0" containsNonDate="0" containsDate="1" containsString="0" minDate="2020-06-16T16:30:00" maxDate="2024-08-06T16:30:00"/>
    </cacheField>
    <cacheField name="Hours" numFmtId="0">
      <sharedItems containsSemiMixedTypes="0" containsString="0" containsNumber="1" minValue="0" maxValue="8"/>
    </cacheField>
    <cacheField name="Status" numFmtId="0">
      <sharedItems/>
    </cacheField>
    <cacheField name="Wage Type" numFmtId="0">
      <sharedItems count="4">
        <s v="Regular Hours Worked (full time/salary)"/>
        <s v="Marked As Day Off"/>
        <s v="Extra Hours Worked"/>
        <s v="On-site 24/7 Premium Pay"/>
      </sharedItems>
    </cacheField>
    <cacheField name="Unit" numFmtId="0">
      <sharedItems/>
    </cacheField>
    <cacheField name="Hrs Worked @ DCYF this day" numFmtId="0">
      <sharedItems containsBlank="1"/>
    </cacheField>
    <cacheField name="Hours worked" numFmtId="0">
      <sharedItems containsBlank="1" containsMixedTypes="1" containsNumber="1" minValue="2" maxValue="15.5"/>
    </cacheField>
    <cacheField name="Time Conflict with DSHS (Y/N)" numFmtId="0">
      <sharedItems containsBlank="1"/>
    </cacheField>
    <cacheField name="Overlapped hours" numFmtId="0">
      <sharedItems containsBlank="1" containsMixedTypes="1" containsNumber="1" minValue="0.5" maxValue="8"/>
    </cacheField>
    <cacheField name="Overlap" numFmtId="0">
      <sharedItems containsBlank="1"/>
    </cacheField>
    <cacheField name="DCYF Timecode Used during overlap" numFmtId="0">
      <sharedItems containsBlank="1" containsMixedTypes="1" containsNumber="1" containsInteger="1" minValue="1200" maxValue="1200"/>
    </cacheField>
    <cacheField name="DSHS Pay rate @ time of overlap" numFmtId="0">
      <sharedItems containsBlank="1" containsMixedTypes="1" containsNumber="1" minValue="43.04" maxValue="52.04"/>
    </cacheField>
    <cacheField name="DCYF Pay rate @ time of overlap" numFmtId="0">
      <sharedItems containsBlank="1" containsMixedTypes="1" containsNumber="1" minValue="40.42" maxValue="52.95"/>
    </cacheField>
    <cacheField name="$ amount of time paid during overlap" numFmtId="0">
      <sharedItems containsBlank="1" containsMixedTypes="1" containsNumber="1" minValue="41.730000000000004" maxValue="839.92000000000007"/>
    </cacheField>
    <cacheField name="Notes:"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26">
  <r>
    <n v="34856586"/>
    <s v="Daniel Kresse"/>
    <n v="20012618"/>
    <d v="2020-07-01T16:43:28"/>
    <d v="2020-06-16T00:00:00"/>
    <d v="2020-06-16T08:00:00"/>
    <d v="2020-06-16T16:30:00"/>
    <n v="8"/>
    <s v="Posted to HRMS"/>
    <x v="0"/>
    <s v="WSH-CFS F-1 DAY"/>
    <s v="5pm - 8pm"/>
    <n v="3"/>
    <s v="N"/>
    <s v="N/A"/>
    <s v="N/A"/>
    <s v="N/A"/>
    <s v="N/A"/>
    <s v="N/A"/>
    <s v="N/A"/>
    <m/>
  </r>
  <r>
    <n v="34856583"/>
    <s v="Daniel Kresse"/>
    <n v="20012618"/>
    <d v="2020-07-01T16:43:25"/>
    <d v="2020-06-17T00:00:00"/>
    <d v="2020-06-17T08:00:00"/>
    <d v="2020-06-17T16:30:00"/>
    <n v="8"/>
    <s v="Posted to HRMS"/>
    <x v="0"/>
    <s v="WSH-CFS F-1 DAY"/>
    <s v="None"/>
    <s v="N/A"/>
    <s v="N/A"/>
    <s v="N/A"/>
    <s v="N/A"/>
    <s v="N/A"/>
    <s v="N/A"/>
    <s v="N/A"/>
    <s v="N/A"/>
    <m/>
  </r>
  <r>
    <n v="34856582"/>
    <s v="Daniel Kresse"/>
    <n v="20012618"/>
    <d v="2020-07-01T16:43:23"/>
    <d v="2020-06-18T00:00:00"/>
    <d v="2020-06-18T08:00:00"/>
    <d v="2020-06-18T16:30:00"/>
    <n v="8"/>
    <s v="Posted to HRMS"/>
    <x v="0"/>
    <s v="WSH-CFS F-1 DAY"/>
    <s v="5pm - 8pm"/>
    <n v="3"/>
    <s v="N"/>
    <s v="N/A"/>
    <s v="N/A"/>
    <s v="N/A"/>
    <s v="N/A"/>
    <s v="N/A"/>
    <s v="N/A"/>
    <m/>
  </r>
  <r>
    <n v="34856580"/>
    <s v="Daniel Kresse"/>
    <n v="20012618"/>
    <d v="2020-07-01T16:43:21"/>
    <d v="2020-06-19T00:00:00"/>
    <d v="2020-06-19T08:00:00"/>
    <d v="2020-06-19T16:30:00"/>
    <n v="8"/>
    <s v="Posted to HRMS"/>
    <x v="0"/>
    <s v="WSH-CFS F-1 DAY"/>
    <s v="4:30am - 8:00am; 4:00pm - 4:30am"/>
    <n v="15.5"/>
    <s v="Y"/>
    <n v="0.5"/>
    <s v="4:00pm - 4:30pm"/>
    <n v="1200"/>
    <n v="43.04"/>
    <n v="40.42"/>
    <n v="41.730000000000004"/>
    <m/>
  </r>
  <r>
    <n v="34856590"/>
    <s v="Daniel Kresse"/>
    <n v="20012618"/>
    <d v="2020-07-01T16:43:31"/>
    <d v="2020-06-20T00:00:00"/>
    <d v="2020-06-20T00:00:00"/>
    <d v="2020-06-20T23:59:00"/>
    <n v="0"/>
    <s v="Posted to HRMS"/>
    <x v="1"/>
    <s v="N/A"/>
    <s v="None"/>
    <s v="N/A"/>
    <s v="N/A"/>
    <s v="N/A"/>
    <s v="N/A"/>
    <s v="N/A"/>
    <s v="N/A"/>
    <s v="N/A"/>
    <s v="N/A"/>
    <m/>
  </r>
  <r>
    <n v="34856593"/>
    <s v="Daniel Kresse"/>
    <n v="20012618"/>
    <d v="2020-07-01T16:43:37"/>
    <d v="2020-06-21T00:00:00"/>
    <d v="2020-06-21T00:00:00"/>
    <d v="2020-06-21T23:59:00"/>
    <n v="0"/>
    <s v="Posted to HRMS"/>
    <x v="1"/>
    <s v="N/A"/>
    <s v="8am - 8pm"/>
    <n v="12"/>
    <s v="N"/>
    <s v="N/A"/>
    <s v="N/A"/>
    <s v="N/A"/>
    <s v="N/A"/>
    <s v="N/A"/>
    <s v="N/A"/>
    <m/>
  </r>
  <r>
    <n v="34856579"/>
    <s v="Daniel Kresse"/>
    <n v="20012618"/>
    <d v="2020-07-01T16:43:20"/>
    <d v="2020-06-22T00:00:00"/>
    <d v="2020-06-22T08:00:00"/>
    <d v="2020-06-22T16:30:00"/>
    <n v="8"/>
    <s v="Posted to HRMS"/>
    <x v="0"/>
    <s v="WSH-CFS F-1 DAY"/>
    <s v="5pm - 8pm"/>
    <n v="3"/>
    <s v="N"/>
    <s v="N/A"/>
    <s v="N/A"/>
    <s v="N/A"/>
    <s v="N/A"/>
    <s v="N/A"/>
    <s v="N/A"/>
    <m/>
  </r>
  <r>
    <n v="34856577"/>
    <s v="Daniel Kresse"/>
    <n v="20012618"/>
    <d v="2020-07-01T16:43:15"/>
    <d v="2020-06-23T00:00:00"/>
    <d v="2020-06-23T08:00:00"/>
    <d v="2020-06-23T16:30:00"/>
    <n v="8"/>
    <s v="Posted to HRMS"/>
    <x v="0"/>
    <s v="WSH-CFS F-1 DAY"/>
    <s v="4:30am - 8:00am; 4:00pm - 4:30am"/>
    <n v="15.5"/>
    <s v="Y"/>
    <n v="0.5"/>
    <s v="4:00pm - 4:30pm"/>
    <n v="1200"/>
    <n v="43.04"/>
    <n v="40.42"/>
    <n v="41.730000000000004"/>
    <m/>
  </r>
  <r>
    <n v="34856575"/>
    <s v="Daniel Kresse"/>
    <n v="20012618"/>
    <d v="2020-07-01T16:43:13"/>
    <d v="2020-06-24T00:00:00"/>
    <d v="2020-06-24T08:00:00"/>
    <d v="2020-06-24T16:30:00"/>
    <n v="8"/>
    <s v="Posted to HRMS"/>
    <x v="0"/>
    <s v="WSH-CFS F-1 DAY"/>
    <s v="5pm - 8pm"/>
    <n v="3"/>
    <s v="N"/>
    <s v="N/A"/>
    <s v="N/A"/>
    <s v="N/A"/>
    <s v="N/A"/>
    <s v="N/A"/>
    <s v="N/A"/>
    <m/>
  </r>
  <r>
    <n v="34856574"/>
    <s v="Daniel Kresse"/>
    <n v="20012618"/>
    <d v="2020-07-01T16:43:11"/>
    <d v="2020-06-25T00:00:00"/>
    <d v="2020-06-25T08:00:00"/>
    <d v="2020-06-25T16:30:00"/>
    <n v="8"/>
    <s v="Posted to HRMS"/>
    <x v="0"/>
    <s v="WSH-CFS F-1 DAY"/>
    <s v="5pm - 8pm"/>
    <n v="3"/>
    <s v="N"/>
    <s v="N/A"/>
    <s v="N/A"/>
    <s v="N/A"/>
    <s v="N/A"/>
    <s v="N/A"/>
    <s v="N/A"/>
    <m/>
  </r>
  <r>
    <n v="34856597"/>
    <s v="Daniel Kresse"/>
    <n v="20012618"/>
    <d v="2020-07-01T16:43:41"/>
    <d v="2020-06-27T00:00:00"/>
    <d v="2020-06-27T00:00:00"/>
    <d v="2020-06-27T23:59:00"/>
    <n v="0"/>
    <s v="Posted to HRMS"/>
    <x v="1"/>
    <s v="N/A"/>
    <s v="None"/>
    <s v="N/A"/>
    <s v="N/A"/>
    <s v="N/A"/>
    <s v="N/A"/>
    <s v="N/A"/>
    <s v="N/A"/>
    <s v="N/A"/>
    <s v="N/A"/>
    <m/>
  </r>
  <r>
    <n v="34856598"/>
    <s v="Daniel Kresse"/>
    <n v="20012618"/>
    <d v="2020-07-01T16:43:43"/>
    <d v="2020-06-28T00:00:00"/>
    <d v="2020-06-28T00:00:00"/>
    <d v="2020-06-28T23:59:00"/>
    <n v="0"/>
    <s v="Posted to HRMS"/>
    <x v="1"/>
    <s v="N/A"/>
    <s v="None"/>
    <s v="N/A"/>
    <s v="N/A"/>
    <s v="N/A"/>
    <s v="N/A"/>
    <s v="N/A"/>
    <s v="N/A"/>
    <s v="N/A"/>
    <s v="N/A"/>
    <m/>
  </r>
  <r>
    <n v="34850206"/>
    <s v="Daniel Kresse"/>
    <n v="20012618"/>
    <d v="2020-07-01T15:22:34"/>
    <d v="2020-06-29T00:00:00"/>
    <d v="2020-06-30T08:00:00"/>
    <d v="2020-06-30T16:30:00"/>
    <n v="8"/>
    <s v="Canceled"/>
    <x v="0"/>
    <s v="WSH-CFS F-1 DAY"/>
    <m/>
    <m/>
    <m/>
    <m/>
    <m/>
    <m/>
    <m/>
    <m/>
    <m/>
    <s v="Leave tab says employee was furloughed on this day and time was cancelled."/>
  </r>
  <r>
    <n v="34850211"/>
    <s v="Daniel Kresse"/>
    <n v="20012618"/>
    <d v="2020-07-01T15:22:42"/>
    <d v="2020-06-30T00:00:00"/>
    <d v="2020-07-01T08:00:00"/>
    <d v="2020-07-01T16:30:00"/>
    <n v="8"/>
    <s v="Posted to HRMS"/>
    <x v="0"/>
    <s v="WSH-CFS F-1 DAY"/>
    <s v="5pm - 8pm"/>
    <n v="3"/>
    <s v="N"/>
    <s v="N/A"/>
    <s v="N/A"/>
    <s v="N/A"/>
    <s v="N/A"/>
    <s v="N/A"/>
    <s v="N/A"/>
    <m/>
  </r>
  <r>
    <n v="35353562"/>
    <s v="Daniel Kresse"/>
    <n v="20012618"/>
    <d v="2020-07-24T10:19:13"/>
    <d v="2020-07-18T00:00:00"/>
    <d v="2020-07-18T00:00:00"/>
    <d v="2020-07-18T23:59:00"/>
    <n v="0"/>
    <s v="Posted to HRMS"/>
    <x v="1"/>
    <s v="N/A"/>
    <s v="5pm - 8pm"/>
    <n v="3"/>
    <s v="N"/>
    <s v="N/A"/>
    <s v="N/A"/>
    <s v="N/A"/>
    <s v="N/A"/>
    <s v="N/A"/>
    <s v="N/A"/>
    <m/>
  </r>
  <r>
    <n v="35353563"/>
    <s v="Daniel Kresse"/>
    <n v="20012618"/>
    <d v="2020-07-24T10:19:15"/>
    <d v="2020-07-19T00:00:00"/>
    <d v="2020-07-19T00:00:00"/>
    <d v="2020-07-19T23:59:00"/>
    <n v="0"/>
    <s v="Posted to HRMS"/>
    <x v="1"/>
    <s v="N/A"/>
    <s v="8am - 8pm"/>
    <n v="12"/>
    <s v="N"/>
    <s v="N/A"/>
    <s v="N/A"/>
    <s v="N/A"/>
    <s v="N/A"/>
    <s v="N/A"/>
    <s v="N/A"/>
    <m/>
  </r>
  <r>
    <n v="35353506"/>
    <s v="Daniel Kresse"/>
    <n v="20012618"/>
    <d v="2020-07-24T10:16:09"/>
    <d v="2020-07-21T00:00:00"/>
    <d v="2020-07-21T08:00:00"/>
    <d v="2020-07-21T16:30:00"/>
    <n v="8"/>
    <s v="Posted to HRMS"/>
    <x v="0"/>
    <s v="WSH-CFS F-1 DAY"/>
    <s v="4:00pm - 4:30am"/>
    <n v="12"/>
    <s v="Y"/>
    <n v="0.5"/>
    <s v="4:00pm - 4:30pm"/>
    <n v="1200"/>
    <n v="44.33"/>
    <n v="40.42"/>
    <n v="42.375"/>
    <m/>
  </r>
  <r>
    <n v="35353507"/>
    <s v="Daniel Kresse"/>
    <n v="20012618"/>
    <d v="2020-07-24T10:16:11"/>
    <d v="2020-07-22T00:00:00"/>
    <d v="2020-07-22T08:00:00"/>
    <d v="2020-07-22T16:30:00"/>
    <n v="8"/>
    <s v="Posted to HRMS"/>
    <x v="0"/>
    <s v="WSH-CFS F-1 DAY"/>
    <s v="5pm - 8pm"/>
    <n v="3"/>
    <s v="N"/>
    <s v="N/A"/>
    <s v="N/A"/>
    <s v="N/A"/>
    <s v="N/A"/>
    <s v="N/A"/>
    <s v="N/A"/>
    <m/>
  </r>
  <r>
    <n v="35353511"/>
    <s v="Daniel Kresse"/>
    <n v="20012618"/>
    <d v="2020-07-24T10:16:14"/>
    <d v="2020-07-23T00:00:00"/>
    <d v="2020-07-23T08:00:00"/>
    <d v="2020-07-23T16:30:00"/>
    <n v="8"/>
    <s v="Posted to HRMS"/>
    <x v="0"/>
    <s v="WSH-CFS F-1 DAY"/>
    <s v="None"/>
    <s v="N/A"/>
    <s v="N/A"/>
    <s v="N/A"/>
    <s v="N/A"/>
    <s v="N/A"/>
    <s v="N/A"/>
    <s v="N/A"/>
    <s v="N/A"/>
    <m/>
  </r>
  <r>
    <n v="35353513"/>
    <s v="Daniel Kresse"/>
    <n v="20012618"/>
    <d v="2020-07-24T10:16:17"/>
    <d v="2020-07-24T00:00:00"/>
    <d v="2020-07-24T08:00:00"/>
    <d v="2020-07-24T16:30:00"/>
    <n v="8"/>
    <s v="Posted to HRMS"/>
    <x v="0"/>
    <s v="WSH-CFS F-1 DAY"/>
    <s v="4:30am - 8:00am; 4:00pm - 4:30am"/>
    <n v="15.5"/>
    <s v="Y"/>
    <n v="0.5"/>
    <s v="4:00pm - 4:30pm"/>
    <n v="1200"/>
    <n v="44.33"/>
    <n v="40.42"/>
    <n v="42.375"/>
    <m/>
  </r>
  <r>
    <n v="35353565"/>
    <s v="Daniel Kresse"/>
    <n v="20012618"/>
    <d v="2020-07-24T10:19:22"/>
    <d v="2020-07-25T00:00:00"/>
    <d v="2020-07-25T00:00:00"/>
    <d v="2020-07-25T23:59:00"/>
    <n v="0"/>
    <s v="Posted to HRMS"/>
    <x v="1"/>
    <s v="N/A"/>
    <s v="5pm - 8pm"/>
    <n v="3"/>
    <s v="N"/>
    <s v="N/A"/>
    <s v="N/A"/>
    <s v="N/A"/>
    <s v="N/A"/>
    <s v="N/A"/>
    <s v="N/A"/>
    <m/>
  </r>
  <r>
    <n v="35353568"/>
    <s v="Daniel Kresse"/>
    <n v="20012618"/>
    <d v="2020-07-24T10:19:25"/>
    <d v="2020-07-26T00:00:00"/>
    <d v="2020-07-26T00:00:00"/>
    <d v="2020-07-26T23:59:00"/>
    <n v="0"/>
    <s v="Posted to HRMS"/>
    <x v="1"/>
    <s v="N/A"/>
    <s v="8am - 8pm"/>
    <n v="12"/>
    <s v="N"/>
    <s v="N/A"/>
    <s v="N/A"/>
    <s v="N/A"/>
    <s v="N/A"/>
    <s v="N/A"/>
    <s v="N/A"/>
    <m/>
  </r>
  <r>
    <n v="35466497"/>
    <s v="Daniel Kresse"/>
    <n v="20012618"/>
    <d v="2020-07-30T14:02:48"/>
    <d v="2020-07-27T00:00:00"/>
    <d v="2020-07-27T08:00:00"/>
    <d v="2020-07-27T16:30:00"/>
    <n v="8"/>
    <s v="Posted to HRMS"/>
    <x v="0"/>
    <s v="WSH-CFS F-1 DAY"/>
    <s v="None"/>
    <s v="N/A"/>
    <s v="N/A"/>
    <s v="N/A"/>
    <s v="N/A"/>
    <s v="N/A"/>
    <s v="N/A"/>
    <s v="N/A"/>
    <s v="N/A"/>
    <m/>
  </r>
  <r>
    <n v="35466498"/>
    <s v="Daniel Kresse"/>
    <n v="20012618"/>
    <d v="2020-07-30T14:02:50"/>
    <d v="2020-07-28T00:00:00"/>
    <d v="2020-07-28T08:00:00"/>
    <d v="2020-07-28T16:30:00"/>
    <n v="8"/>
    <s v="Posted to HRMS"/>
    <x v="0"/>
    <s v="WSH-CFS F-1 DAY"/>
    <s v="4:00pm - 4:30am"/>
    <n v="12"/>
    <s v="Y"/>
    <n v="0.5"/>
    <s v="4:00pm - 4:30pm"/>
    <n v="1200"/>
    <n v="44.33"/>
    <n v="40.42"/>
    <n v="42.375"/>
    <m/>
  </r>
  <r>
    <n v="35466499"/>
    <s v="Daniel Kresse"/>
    <n v="20012618"/>
    <d v="2020-07-30T14:02:53"/>
    <d v="2020-07-30T00:00:00"/>
    <d v="2020-07-30T08:00:00"/>
    <d v="2020-07-30T16:30:00"/>
    <n v="8"/>
    <s v="Posted to HRMS"/>
    <x v="0"/>
    <s v="WSH-CFS F-1 DAY"/>
    <s v="None"/>
    <s v="N/A"/>
    <s v="N/A"/>
    <s v="N/A"/>
    <s v="N/A"/>
    <s v="N/A"/>
    <s v="N/A"/>
    <s v="N/A"/>
    <s v="N/A"/>
    <m/>
  </r>
  <r>
    <n v="35538866"/>
    <s v="Daniel Kresse"/>
    <n v="20012618"/>
    <d v="2020-08-03T08:39:10"/>
    <d v="2020-07-31T00:00:00"/>
    <d v="2020-07-31T08:00:00"/>
    <d v="2020-07-31T16:30:00"/>
    <n v="8"/>
    <s v="Posted to HRMS"/>
    <x v="0"/>
    <s v="WSH-CFS F-1 DAY"/>
    <s v="4:30am - 8:00am; 4:00pm - 4:30am"/>
    <n v="15.5"/>
    <s v="Y"/>
    <n v="0.5"/>
    <s v="4:00pm - 4:30pm"/>
    <n v="1200"/>
    <n v="44.33"/>
    <n v="40.42"/>
    <n v="42.375"/>
    <s v="Temporary layoff after this date based no leave slips"/>
  </r>
  <r>
    <n v="36156033"/>
    <s v="Daniel Kresse"/>
    <n v="20012618"/>
    <d v="2020-09-01T08:55:36"/>
    <d v="2020-08-16T00:00:00"/>
    <d v="2020-08-16T00:00:00"/>
    <d v="2020-08-16T23:59:00"/>
    <n v="0"/>
    <s v="Posted to HRMS"/>
    <x v="1"/>
    <s v="N/A"/>
    <s v="8am - 8pm"/>
    <n v="12"/>
    <s v="N"/>
    <s v="N/A"/>
    <s v="N/A"/>
    <s v="N/A"/>
    <s v="N/A"/>
    <s v="N/A"/>
    <s v="N/A"/>
    <m/>
  </r>
  <r>
    <n v="36156030"/>
    <s v="Daniel Kresse"/>
    <n v="20012618"/>
    <d v="2020-09-01T08:55:31"/>
    <d v="2020-08-16T00:00:00"/>
    <d v="2020-08-16T08:00:00"/>
    <d v="2020-08-16T16:30:00"/>
    <n v="8"/>
    <s v="Canceled"/>
    <x v="0"/>
    <s v="WSH-CFS F-1 DAY"/>
    <m/>
    <m/>
    <m/>
    <m/>
    <m/>
    <m/>
    <m/>
    <m/>
    <m/>
    <s v="Cancelled,  created in error."/>
  </r>
  <r>
    <n v="36156037"/>
    <s v="Daniel Kresse"/>
    <n v="20012618"/>
    <d v="2020-09-01T08:55:37"/>
    <d v="2020-08-17T00:00:00"/>
    <d v="2020-08-17T08:00:00"/>
    <d v="2020-08-17T16:30:00"/>
    <n v="8"/>
    <s v="Posted to HRMS"/>
    <x v="0"/>
    <s v="WSH-CFS F-1 DAY"/>
    <s v="5pm - 8pm"/>
    <n v="3"/>
    <s v="N"/>
    <s v="N/A"/>
    <s v="N/A"/>
    <s v="N/A"/>
    <s v="N/A"/>
    <s v="N/A"/>
    <s v="N/A"/>
    <m/>
  </r>
  <r>
    <n v="36156040"/>
    <s v="Daniel Kresse"/>
    <n v="20012618"/>
    <d v="2020-09-01T08:55:38"/>
    <d v="2020-08-18T00:00:00"/>
    <d v="2020-08-18T08:00:00"/>
    <d v="2020-08-18T16:30:00"/>
    <n v="8"/>
    <s v="Posted to HRMS"/>
    <x v="0"/>
    <s v="WSH-CFS F-1 DAY"/>
    <s v="5pm - 8pm"/>
    <n v="3"/>
    <s v="N"/>
    <s v="N/A"/>
    <s v="N/A"/>
    <s v="N/A"/>
    <s v="N/A"/>
    <s v="N/A"/>
    <s v="N/A"/>
    <m/>
  </r>
  <r>
    <n v="36156041"/>
    <s v="Daniel Kresse"/>
    <n v="20012618"/>
    <d v="2020-09-01T08:55:39"/>
    <d v="2020-08-19T00:00:00"/>
    <d v="2020-08-19T08:00:00"/>
    <d v="2020-08-19T16:30:00"/>
    <n v="8"/>
    <s v="Posted to HRMS"/>
    <x v="0"/>
    <s v="WSH-CFS F-1 DAY"/>
    <s v="5pm - 8pm"/>
    <n v="3"/>
    <s v="N"/>
    <s v="N/A"/>
    <s v="N/A"/>
    <s v="N/A"/>
    <s v="N/A"/>
    <s v="N/A"/>
    <s v="N/A"/>
    <m/>
  </r>
  <r>
    <n v="36156044"/>
    <s v="Daniel Kresse"/>
    <n v="20012618"/>
    <d v="2020-09-01T08:55:41"/>
    <d v="2020-08-20T00:00:00"/>
    <d v="2020-08-20T08:00:00"/>
    <d v="2020-08-20T16:30:00"/>
    <n v="8"/>
    <s v="Posted to HRMS"/>
    <x v="0"/>
    <s v="WSH-CFS F-1 DAY"/>
    <s v="5pm - 8pm"/>
    <n v="3"/>
    <s v="N"/>
    <s v="N/A"/>
    <s v="N/A"/>
    <s v="N/A"/>
    <s v="N/A"/>
    <s v="N/A"/>
    <s v="N/A"/>
    <m/>
  </r>
  <r>
    <n v="36156047"/>
    <s v="Daniel Kresse"/>
    <n v="20012618"/>
    <d v="2020-09-01T08:55:42"/>
    <d v="2020-08-21T00:00:00"/>
    <d v="2020-08-21T08:00:00"/>
    <d v="2020-08-21T16:30:00"/>
    <n v="8"/>
    <s v="Posted to HRMS"/>
    <x v="0"/>
    <s v="WSH-CFS F-1 DAY"/>
    <s v="4:30am - 8:00am; 4:00pm - 4:30am"/>
    <n v="15.5"/>
    <s v="Y"/>
    <n v="0.5"/>
    <s v="4:00pm - 4:30pm"/>
    <n v="1200"/>
    <n v="44.33"/>
    <n v="40.42"/>
    <n v="42.375"/>
    <m/>
  </r>
  <r>
    <n v="36156052"/>
    <s v="Daniel Kresse"/>
    <n v="20012618"/>
    <d v="2020-09-01T08:55:44"/>
    <d v="2020-08-22T00:00:00"/>
    <d v="2020-08-22T00:00:00"/>
    <d v="2020-08-22T23:59:00"/>
    <n v="0"/>
    <s v="Posted to HRMS"/>
    <x v="1"/>
    <s v="N/A"/>
    <s v="5pm - 8pm"/>
    <n v="3"/>
    <s v="N"/>
    <s v="N/A"/>
    <s v="N/A"/>
    <s v="N/A"/>
    <s v="N/A"/>
    <s v="N/A"/>
    <s v="N/A"/>
    <m/>
  </r>
  <r>
    <n v="36156055"/>
    <s v="Daniel Kresse"/>
    <n v="20012618"/>
    <d v="2020-09-01T08:55:45"/>
    <d v="2020-08-23T00:00:00"/>
    <d v="2020-08-23T00:00:00"/>
    <d v="2020-08-23T23:59:00"/>
    <n v="0"/>
    <s v="Posted to HRMS"/>
    <x v="1"/>
    <s v="N/A"/>
    <s v="8am - 8pm"/>
    <n v="12"/>
    <s v="N"/>
    <s v="N/A"/>
    <s v="N/A"/>
    <s v="N/A"/>
    <s v="N/A"/>
    <s v="N/A"/>
    <s v="N/A"/>
    <m/>
  </r>
  <r>
    <n v="36156061"/>
    <s v="Daniel Kresse"/>
    <n v="20012618"/>
    <d v="2020-09-01T08:55:50"/>
    <d v="2020-08-29T00:00:00"/>
    <d v="2020-08-29T00:00:00"/>
    <d v="2020-08-29T23:59:00"/>
    <n v="0"/>
    <s v="Posted to HRMS"/>
    <x v="1"/>
    <s v="N/A"/>
    <s v="None"/>
    <s v="N/A"/>
    <s v="N/A"/>
    <s v="N/A"/>
    <s v="N/A"/>
    <s v="N/A"/>
    <s v="N/A"/>
    <s v="N/A"/>
    <s v="N/A"/>
    <m/>
  </r>
  <r>
    <n v="36156066"/>
    <s v="Daniel Kresse"/>
    <n v="20012618"/>
    <d v="2020-09-01T08:55:51"/>
    <d v="2020-08-30T00:00:00"/>
    <d v="2020-08-30T00:00:00"/>
    <d v="2020-08-30T23:59:00"/>
    <n v="0"/>
    <s v="Posted to HRMS"/>
    <x v="1"/>
    <s v="N/A"/>
    <s v="None"/>
    <s v="N/A"/>
    <s v="N/A"/>
    <s v="N/A"/>
    <s v="N/A"/>
    <s v="N/A"/>
    <s v="N/A"/>
    <s v="N/A"/>
    <s v="N/A"/>
    <m/>
  </r>
  <r>
    <n v="36156058"/>
    <s v="Daniel Kresse"/>
    <n v="20012618"/>
    <d v="2020-09-01T08:55:49"/>
    <d v="2020-08-31T00:00:00"/>
    <d v="2020-08-31T08:00:00"/>
    <d v="2020-08-31T16:30:00"/>
    <n v="8"/>
    <s v="Posted to HRMS"/>
    <x v="0"/>
    <s v="WSH-CFS F-1 DAY"/>
    <s v="5pm - 8pm"/>
    <n v="3"/>
    <s v="N"/>
    <s v="N/A"/>
    <s v="N/A"/>
    <s v="N/A"/>
    <s v="N/A"/>
    <s v="N/A"/>
    <s v="N/A"/>
    <m/>
  </r>
  <r>
    <n v="36806113"/>
    <s v="Daniel Kresse"/>
    <n v="20012618"/>
    <d v="2020-10-01T09:17:43"/>
    <d v="2020-09-16T00:00:00"/>
    <d v="2020-09-16T08:00:00"/>
    <d v="2020-09-16T16:30:00"/>
    <n v="8"/>
    <s v="Posted to HRMS"/>
    <x v="0"/>
    <s v="WSH-CFS F-1 DAY"/>
    <s v="5pm - 8pm"/>
    <n v="3"/>
    <s v="N"/>
    <s v="N/A"/>
    <s v="N/A"/>
    <s v="N/A"/>
    <s v="N/A"/>
    <s v="N/A"/>
    <s v="N/A"/>
    <m/>
  </r>
  <r>
    <n v="36806116"/>
    <s v="Daniel Kresse"/>
    <n v="20012618"/>
    <d v="2020-10-01T09:17:44"/>
    <d v="2020-09-17T00:00:00"/>
    <d v="2020-09-17T08:00:00"/>
    <d v="2020-09-17T16:30:00"/>
    <n v="8"/>
    <s v="Posted to HRMS"/>
    <x v="0"/>
    <s v="WSH-CFS F-1 DAY"/>
    <s v="None"/>
    <s v="N/A"/>
    <s v="N/A"/>
    <s v="N/A"/>
    <s v="N/A"/>
    <s v="N/A"/>
    <s v="N/A"/>
    <s v="N/A"/>
    <s v="N/A"/>
    <m/>
  </r>
  <r>
    <n v="36806119"/>
    <s v="Daniel Kresse"/>
    <n v="20012618"/>
    <d v="2020-10-01T09:17:46"/>
    <d v="2020-09-18T00:00:00"/>
    <d v="2020-09-18T08:00:00"/>
    <d v="2020-09-18T16:30:00"/>
    <n v="8"/>
    <s v="Posted to HRMS"/>
    <x v="0"/>
    <s v="WSH-CFS F-1 DAY"/>
    <s v="4:30am - 8:00am; 4:00pm - 4:30am"/>
    <n v="15.5"/>
    <s v="Y"/>
    <n v="0.5"/>
    <s v="4:00pm - 4:30pm"/>
    <n v="1200"/>
    <n v="44.33"/>
    <n v="40.42"/>
    <n v="42.375"/>
    <m/>
  </r>
  <r>
    <n v="36806144"/>
    <s v="Daniel Kresse"/>
    <n v="20012618"/>
    <d v="2020-10-01T09:18:05"/>
    <d v="2020-09-19T00:00:00"/>
    <d v="2020-09-19T00:00:00"/>
    <d v="2020-09-19T23:59:00"/>
    <n v="0"/>
    <s v="Posted to HRMS"/>
    <x v="1"/>
    <s v="N/A"/>
    <s v="5pm - 8pm"/>
    <n v="3"/>
    <s v="N"/>
    <s v="N/A"/>
    <s v="N/A"/>
    <s v="N/A"/>
    <s v="N/A"/>
    <s v="N/A"/>
    <s v="N/A"/>
    <m/>
  </r>
  <r>
    <n v="36806148"/>
    <s v="Daniel Kresse"/>
    <n v="20012618"/>
    <d v="2020-10-01T09:18:06"/>
    <d v="2020-09-20T00:00:00"/>
    <d v="2020-09-20T00:00:00"/>
    <d v="2020-09-20T23:59:00"/>
    <n v="0"/>
    <s v="Posted to HRMS"/>
    <x v="1"/>
    <s v="N/A"/>
    <s v="8am - 8pm"/>
    <n v="12"/>
    <s v="N"/>
    <s v="N/A"/>
    <s v="N/A"/>
    <s v="N/A"/>
    <s v="N/A"/>
    <s v="N/A"/>
    <s v="N/A"/>
    <m/>
  </r>
  <r>
    <n v="36806122"/>
    <s v="Daniel Kresse"/>
    <n v="20012618"/>
    <d v="2020-10-01T09:17:49"/>
    <d v="2020-09-21T00:00:00"/>
    <d v="2020-09-21T08:00:00"/>
    <d v="2020-09-21T16:30:00"/>
    <n v="8"/>
    <s v="Posted to HRMS"/>
    <x v="0"/>
    <s v="WSH-CFS F-1 DAY"/>
    <s v="None"/>
    <s v="N/A"/>
    <s v="N/A"/>
    <s v="N/A"/>
    <s v="N/A"/>
    <s v="N/A"/>
    <s v="N/A"/>
    <s v="N/A"/>
    <s v="N/A"/>
    <m/>
  </r>
  <r>
    <n v="36806123"/>
    <s v="Daniel Kresse"/>
    <n v="20012618"/>
    <d v="2020-10-01T09:17:50"/>
    <d v="2020-09-22T00:00:00"/>
    <d v="2020-09-22T08:00:00"/>
    <d v="2020-09-22T16:30:00"/>
    <n v="8"/>
    <s v="Posted to HRMS"/>
    <x v="0"/>
    <s v="WSH-CFS F-1 DAY"/>
    <s v="5pm - 8pm"/>
    <n v="3"/>
    <s v="N"/>
    <s v="N/A"/>
    <s v="N/A"/>
    <s v="N/A"/>
    <s v="N/A"/>
    <s v="N/A"/>
    <s v="N/A"/>
    <m/>
  </r>
  <r>
    <n v="36806124"/>
    <s v="Daniel Kresse"/>
    <n v="20012618"/>
    <d v="2020-10-01T09:17:51"/>
    <d v="2020-09-23T00:00:00"/>
    <d v="2020-09-23T08:00:00"/>
    <d v="2020-09-23T16:30:00"/>
    <n v="8"/>
    <s v="Posted to HRMS"/>
    <x v="0"/>
    <s v="WSH-CFS F-1 DAY"/>
    <s v="None"/>
    <s v="N/A"/>
    <s v="N/A"/>
    <s v="N/A"/>
    <s v="N/A"/>
    <s v="N/A"/>
    <s v="N/A"/>
    <s v="N/A"/>
    <s v="N/A"/>
    <m/>
  </r>
  <r>
    <n v="36806125"/>
    <s v="Daniel Kresse"/>
    <n v="20012618"/>
    <d v="2020-10-01T09:17:53"/>
    <d v="2020-09-24T00:00:00"/>
    <d v="2020-09-24T08:00:00"/>
    <d v="2020-09-24T16:30:00"/>
    <n v="8"/>
    <s v="Posted to HRMS"/>
    <x v="0"/>
    <s v="WSH-CFS F-1 DAY"/>
    <s v="5pm - 8pm"/>
    <n v="3"/>
    <s v="N"/>
    <s v="N/A"/>
    <s v="N/A"/>
    <s v="N/A"/>
    <s v="N/A"/>
    <s v="N/A"/>
    <s v="N/A"/>
    <m/>
  </r>
  <r>
    <n v="36806140"/>
    <s v="Daniel Kresse"/>
    <n v="20012618"/>
    <d v="2020-10-01T09:18:03"/>
    <d v="2020-09-26T00:00:00"/>
    <d v="2020-09-26T00:00:00"/>
    <d v="2020-09-26T23:59:00"/>
    <n v="0"/>
    <s v="Posted to HRMS"/>
    <x v="1"/>
    <s v="N/A"/>
    <s v="5pm - 8pm"/>
    <n v="3"/>
    <s v="N"/>
    <s v="N/A"/>
    <s v="N/A"/>
    <s v="N/A"/>
    <s v="N/A"/>
    <s v="N/A"/>
    <s v="N/A"/>
    <m/>
  </r>
  <r>
    <n v="36806138"/>
    <s v="Daniel Kresse"/>
    <n v="20012618"/>
    <d v="2020-10-01T09:18:02"/>
    <d v="2020-09-27T00:00:00"/>
    <d v="2020-09-27T00:00:00"/>
    <d v="2020-09-27T23:59:00"/>
    <n v="0"/>
    <s v="Posted to HRMS"/>
    <x v="1"/>
    <s v="N/A"/>
    <s v="8am - 8pm"/>
    <n v="12"/>
    <s v="N"/>
    <s v="N/A"/>
    <s v="N/A"/>
    <s v="N/A"/>
    <s v="N/A"/>
    <s v="N/A"/>
    <s v="N/A"/>
    <m/>
  </r>
  <r>
    <n v="36806133"/>
    <s v="Daniel Kresse"/>
    <n v="20012618"/>
    <d v="2020-10-01T09:17:59"/>
    <d v="2020-09-29T00:00:00"/>
    <d v="2020-09-29T08:00:00"/>
    <d v="2020-09-29T16:30:00"/>
    <n v="8"/>
    <s v="Posted to HRMS"/>
    <x v="0"/>
    <s v="WSH-CFS F-1 DAY"/>
    <s v="None"/>
    <s v="N/A"/>
    <s v="N/A"/>
    <s v="N/A"/>
    <s v="N/A"/>
    <s v="N/A"/>
    <s v="N/A"/>
    <s v="N/A"/>
    <s v="N/A"/>
    <m/>
  </r>
  <r>
    <n v="47851201"/>
    <s v="Daniel Kresse"/>
    <n v="20012618"/>
    <d v="2022-08-15T10:19:22"/>
    <d v="2022-08-11T00:00:00"/>
    <d v="2022-08-11T17:00:00"/>
    <d v="2022-08-11T20:00:00"/>
    <n v="3"/>
    <s v="Posted to HRMS"/>
    <x v="2"/>
    <s v="WSH-COAS SOCIAL WORK"/>
    <s v="None"/>
    <s v="N/A"/>
    <s v="N/A"/>
    <s v="N/A"/>
    <s v="N/A"/>
    <s v="N/A"/>
    <s v="N/A"/>
    <s v="N/A"/>
    <s v="N/A"/>
    <s v="first entry in 2 years."/>
  </r>
  <r>
    <n v="47851208"/>
    <s v="Daniel Kresse"/>
    <n v="20012618"/>
    <d v="2022-08-15T10:19:28"/>
    <d v="2022-08-13T00:00:00"/>
    <d v="2022-08-13T17:00:00"/>
    <d v="2022-08-13T20:00:00"/>
    <n v="3"/>
    <s v="Posted to HRMS"/>
    <x v="2"/>
    <s v="WSH-COAS SOCIAL WORK"/>
    <s v="8am - 8pm"/>
    <n v="12"/>
    <s v="Y"/>
    <n v="3"/>
    <s v="5pm - 8pm"/>
    <n v="1200"/>
    <n v="45.77"/>
    <n v="42.76"/>
    <n v="265.59000000000003"/>
    <m/>
  </r>
  <r>
    <n v="47851210"/>
    <s v="Daniel Kresse"/>
    <n v="20012618"/>
    <d v="2022-08-15T10:19:31"/>
    <d v="2022-08-14T00:00:00"/>
    <d v="2022-08-14T17:00:00"/>
    <d v="2022-08-14T20:00:00"/>
    <n v="3"/>
    <s v="Posted to HRMS"/>
    <x v="2"/>
    <s v="WSH-COAS SOCIAL WORK"/>
    <s v="8am - 8pm"/>
    <n v="12"/>
    <s v="Y"/>
    <n v="3"/>
    <s v="5pm - 8pm"/>
    <n v="1200"/>
    <n v="45.77"/>
    <n v="42.76"/>
    <n v="265.59000000000003"/>
    <m/>
  </r>
  <r>
    <n v="47851215"/>
    <s v="Daniel Kresse"/>
    <n v="20012618"/>
    <d v="2022-08-15T10:19:35"/>
    <d v="2022-08-15T00:00:00"/>
    <d v="2022-08-15T17:00:00"/>
    <d v="2022-08-15T20:00:00"/>
    <n v="3"/>
    <s v="Posted to HRMS"/>
    <x v="2"/>
    <s v="WSH-COAS SOCIAL WORK"/>
    <s v="5pm - 10pm"/>
    <n v="5"/>
    <s v="Y"/>
    <n v="3"/>
    <s v="5pm - 8pm"/>
    <n v="1200"/>
    <n v="45.77"/>
    <n v="42.76"/>
    <n v="265.59000000000003"/>
    <m/>
  </r>
  <r>
    <n v="48135876"/>
    <s v="Daniel Kresse"/>
    <n v="20012618"/>
    <d v="2022-09-01T14:18:37"/>
    <d v="2022-08-31T00:00:00"/>
    <d v="2022-08-31T17:00:00"/>
    <d v="2022-08-31T20:00:00"/>
    <n v="3"/>
    <s v="Posted to HRMS"/>
    <x v="2"/>
    <s v="WSH-COAS SOCIAL WORK"/>
    <s v="5pm - 10pm"/>
    <n v="5"/>
    <s v="Y"/>
    <n v="3"/>
    <s v="5pm - 8pm"/>
    <n v="1200"/>
    <n v="45.77"/>
    <n v="42.76"/>
    <n v="265.59000000000003"/>
    <m/>
  </r>
  <r>
    <n v="49501320"/>
    <s v="Daniel Kresse"/>
    <n v="20012618"/>
    <d v="2022-11-30T11:36:05"/>
    <d v="2022-11-28T00:00:00"/>
    <d v="2022-11-28T18:00:00"/>
    <d v="2022-11-28T21:00:00"/>
    <n v="3"/>
    <s v="Posted to HRMS"/>
    <x v="2"/>
    <s v="WSH-CFS WPAS-SOC WK"/>
    <s v="None"/>
    <s v="N/A"/>
    <s v="N/A"/>
    <s v="N/A"/>
    <s v="N/A"/>
    <s v="N/A"/>
    <s v="N/A"/>
    <s v="N/A"/>
    <s v="N/A"/>
    <s v="first entry in 2 months, no leave slip explanation"/>
  </r>
  <r>
    <n v="49501319"/>
    <s v="Daniel Kresse"/>
    <n v="20012618"/>
    <d v="2022-11-30T11:36:04"/>
    <d v="2022-11-29T00:00:00"/>
    <d v="2022-11-29T18:00:00"/>
    <d v="2022-11-29T21:00:00"/>
    <n v="3"/>
    <s v="Posted to HRMS"/>
    <x v="2"/>
    <s v="WSH-CFS WPAS-SOC WK"/>
    <s v="5pm - 10pm"/>
    <n v="5"/>
    <s v="Y"/>
    <n v="3"/>
    <s v="6pm - 9pm"/>
    <n v="1200"/>
    <n v="45.77"/>
    <n v="42.76"/>
    <n v="265.59000000000003"/>
    <m/>
  </r>
  <r>
    <n v="49501318"/>
    <s v="Daniel Kresse"/>
    <n v="20012618"/>
    <d v="2022-11-30T11:36:02"/>
    <d v="2022-11-30T00:00:00"/>
    <d v="2022-11-30T18:00:00"/>
    <d v="2022-11-30T21:00:00"/>
    <n v="3"/>
    <s v="Posted to HRMS"/>
    <x v="2"/>
    <s v="WSH-CFS WPAS-SOC WK"/>
    <s v="5pm - 10pm"/>
    <n v="5"/>
    <s v="Y"/>
    <n v="3"/>
    <s v="6pm - 9pm"/>
    <n v="1200"/>
    <n v="45.77"/>
    <n v="42.76"/>
    <n v="265.59000000000003"/>
    <m/>
  </r>
  <r>
    <n v="50482674"/>
    <s v="Daniel Kresse"/>
    <n v="20012618"/>
    <d v="2023-01-31T11:15:18"/>
    <d v="2023-01-30T00:00:00"/>
    <d v="2023-01-30T17:00:00"/>
    <d v="2023-01-30T20:00:00"/>
    <n v="3"/>
    <s v="Posted to HRMS"/>
    <x v="2"/>
    <s v="WSH-CAS C-3 DAY"/>
    <s v="5pm - 10pm"/>
    <n v="5"/>
    <s v="Y"/>
    <n v="3"/>
    <s v="5pm - 8pm"/>
    <n v="1200"/>
    <n v="45.77"/>
    <n v="42.76"/>
    <n v="265.59000000000003"/>
    <s v="first entry in 2 months, no leave slip explanation"/>
  </r>
  <r>
    <n v="50482675"/>
    <s v="Daniel Kresse"/>
    <n v="20012618"/>
    <d v="2023-01-31T11:15:20"/>
    <d v="2023-01-31T00:00:00"/>
    <d v="2023-01-31T17:00:00"/>
    <d v="2023-01-31T20:00:00"/>
    <n v="3"/>
    <s v="Posted to HRMS"/>
    <x v="2"/>
    <s v="WSH-CAS C-3 DAY"/>
    <s v="None"/>
    <s v="N/A"/>
    <s v="N/A"/>
    <s v="N/A"/>
    <s v="N/A"/>
    <s v="N/A"/>
    <s v="N/A"/>
    <s v="N/A"/>
    <s v="N/A"/>
    <m/>
  </r>
  <r>
    <n v="51114476"/>
    <s v="Daniel Kresse"/>
    <n v="20012618"/>
    <d v="2023-03-08T10:51:06"/>
    <d v="2023-03-01T00:00:00"/>
    <d v="2023-03-01T17:00:00"/>
    <d v="2023-03-01T20:00:00"/>
    <n v="3"/>
    <s v="Posted to HRMS"/>
    <x v="2"/>
    <s v="WSH-COAS SOCIAL WORK"/>
    <s v="5pm - 10pm"/>
    <n v="5"/>
    <s v="Y"/>
    <n v="3"/>
    <s v="5pm - 8pm"/>
    <n v="1200"/>
    <n v="45.77"/>
    <n v="42.76"/>
    <n v="265.59000000000003"/>
    <s v="first entry in a month"/>
  </r>
  <r>
    <n v="51114480"/>
    <s v="Daniel Kresse"/>
    <n v="20012618"/>
    <d v="2023-03-08T10:51:11"/>
    <d v="2023-03-02T00:00:00"/>
    <d v="2023-03-02T17:00:00"/>
    <d v="2023-03-02T20:00:00"/>
    <n v="3"/>
    <s v="Posted to HRMS"/>
    <x v="2"/>
    <s v="WSH-COAS SOCIAL WORK"/>
    <s v="None"/>
    <s v="N/A"/>
    <s v="N/A"/>
    <s v="N/A"/>
    <s v="N/A"/>
    <s v="N/A"/>
    <s v="N/A"/>
    <s v="N/A"/>
    <s v="N/A"/>
    <m/>
  </r>
  <r>
    <n v="51114484"/>
    <s v="Daniel Kresse"/>
    <n v="20012618"/>
    <d v="2023-03-08T10:51:14"/>
    <d v="2023-03-04T00:00:00"/>
    <d v="2023-03-04T17:00:00"/>
    <d v="2023-03-04T20:00:00"/>
    <n v="3"/>
    <s v="Posted to HRMS"/>
    <x v="2"/>
    <s v="WSH-COAS SOCIAL WORK"/>
    <s v="None"/>
    <s v="N/A"/>
    <s v="N/A"/>
    <s v="N/A"/>
    <s v="N/A"/>
    <s v="N/A"/>
    <s v="N/A"/>
    <s v="N/A"/>
    <s v="N/A"/>
    <m/>
  </r>
  <r>
    <n v="51310634"/>
    <s v="Daniel Kresse"/>
    <n v="20012618"/>
    <d v="2023-03-20T10:48:51"/>
    <d v="2023-03-16T00:00:00"/>
    <d v="2023-03-16T17:00:00"/>
    <d v="2023-03-16T20:00:00"/>
    <n v="3"/>
    <s v="Posted to HRMS"/>
    <x v="2"/>
    <s v="WSH-COAS SOCIAL WORK"/>
    <s v="5pm - 10pm"/>
    <n v="5"/>
    <s v="Y"/>
    <n v="3"/>
    <s v="5pm - 8pm"/>
    <n v="1200"/>
    <n v="45.77"/>
    <n v="42.76"/>
    <n v="265.59000000000003"/>
    <m/>
  </r>
  <r>
    <n v="51310636"/>
    <s v="Daniel Kresse"/>
    <n v="20012618"/>
    <d v="2023-03-20T10:48:54"/>
    <d v="2023-03-17T00:00:00"/>
    <d v="2023-03-17T17:00:00"/>
    <d v="2023-03-17T20:00:00"/>
    <n v="3"/>
    <s v="Posted to HRMS"/>
    <x v="2"/>
    <s v="WSH-COAS SOCIAL WORK"/>
    <s v="4:30am - 8:00am; 4:00pm - 4:30am"/>
    <n v="15.5"/>
    <s v="Y"/>
    <n v="3"/>
    <s v="5pm - 8pm"/>
    <n v="1200"/>
    <n v="45.77"/>
    <n v="42.76"/>
    <n v="265.59000000000003"/>
    <m/>
  </r>
  <r>
    <n v="51377287"/>
    <s v="Daniel Kresse"/>
    <n v="20012618"/>
    <d v="2023-03-24T11:11:54"/>
    <d v="2023-03-23T00:00:00"/>
    <d v="2023-03-23T17:00:00"/>
    <d v="2023-03-23T20:00:00"/>
    <n v="3"/>
    <s v="Posted to HRMS"/>
    <x v="2"/>
    <s v="WSH-COAS SOCIAL WORK"/>
    <s v="None"/>
    <s v="N/A"/>
    <s v="N/A"/>
    <s v="N/A"/>
    <s v="N/A"/>
    <s v="N/A"/>
    <s v="N/A"/>
    <s v="N/A"/>
    <s v="N/A"/>
    <m/>
  </r>
  <r>
    <n v="51405649"/>
    <s v="Daniel Kresse"/>
    <n v="20012618"/>
    <d v="2023-03-27T11:30:34"/>
    <d v="2023-03-25T00:00:00"/>
    <d v="2023-03-25T17:00:00"/>
    <d v="2023-03-25T20:00:00"/>
    <n v="3"/>
    <s v="Posted to HRMS"/>
    <x v="2"/>
    <s v="WSH-COAS SOCIAL WORK"/>
    <s v="8am - 8pm"/>
    <n v="12"/>
    <s v="Y"/>
    <n v="3"/>
    <s v="5pm - 8pm"/>
    <n v="1200"/>
    <n v="45.77"/>
    <n v="42.76"/>
    <n v="265.59000000000003"/>
    <m/>
  </r>
  <r>
    <n v="51405650"/>
    <s v="Daniel Kresse"/>
    <n v="20012618"/>
    <d v="2023-03-27T11:30:36"/>
    <d v="2023-03-26T00:00:00"/>
    <d v="2023-03-26T17:00:00"/>
    <d v="2023-03-26T20:00:00"/>
    <n v="3"/>
    <s v="Posted to HRMS"/>
    <x v="2"/>
    <s v="WSH-COAS SOCIAL WORK"/>
    <s v="8am - 8pm"/>
    <n v="12"/>
    <s v="Y"/>
    <n v="3"/>
    <s v="5pm - 8pm"/>
    <n v="1200"/>
    <n v="45.77"/>
    <n v="42.76"/>
    <n v="265.59000000000003"/>
    <m/>
  </r>
  <r>
    <n v="51986747"/>
    <s v="Daniel Kresse"/>
    <n v="20012618"/>
    <d v="2023-04-28T23:30:50"/>
    <d v="2023-04-26T00:00:00"/>
    <d v="2023-04-26T17:00:00"/>
    <d v="2023-04-26T20:00:00"/>
    <n v="3"/>
    <s v="Posted to HRMS"/>
    <x v="2"/>
    <s v="WSH-COAS SOCIAL WORK"/>
    <s v="5pm - 10pm"/>
    <n v="5"/>
    <s v="Y"/>
    <n v="3"/>
    <s v="5pm - 8pm"/>
    <n v="1200"/>
    <n v="45.77"/>
    <n v="42.76"/>
    <n v="265.59000000000003"/>
    <s v="first entry in a month"/>
  </r>
  <r>
    <n v="51986745"/>
    <s v="Daniel Kresse"/>
    <n v="20012618"/>
    <d v="2023-04-28T23:30:39"/>
    <d v="2023-04-27T00:00:00"/>
    <d v="2023-04-27T17:00:00"/>
    <d v="2023-04-27T20:00:00"/>
    <n v="3"/>
    <s v="Posted to HRMS"/>
    <x v="2"/>
    <s v="WSH-COAS SOCIAL WORK"/>
    <s v="None"/>
    <s v="N/A"/>
    <s v="N/A"/>
    <s v="N/A"/>
    <s v="N/A"/>
    <s v="N/A"/>
    <s v="N/A"/>
    <s v="N/A"/>
    <s v="N/A"/>
    <m/>
  </r>
  <r>
    <n v="51986743"/>
    <s v="Daniel Kresse"/>
    <n v="20012618"/>
    <d v="2023-04-28T23:30:37"/>
    <d v="2023-04-28T00:00:00"/>
    <d v="2023-04-28T17:00:00"/>
    <d v="2023-04-28T20:00:00"/>
    <n v="3"/>
    <s v="Posted to HRMS"/>
    <x v="2"/>
    <s v="WSH-COAS SOCIAL WORK"/>
    <s v="4:30am - 8:00am; 4:00pm - 4:30am"/>
    <n v="15.5"/>
    <s v="Y"/>
    <n v="3"/>
    <s v="5pm - 8pm"/>
    <n v="1200"/>
    <n v="45.77"/>
    <n v="42.76"/>
    <n v="265.59000000000003"/>
    <m/>
  </r>
  <r>
    <n v="53231272"/>
    <s v="Daniel Kresse"/>
    <n v="20012618"/>
    <d v="2023-07-14T09:21:58"/>
    <d v="2023-07-01T00:00:00"/>
    <d v="2023-07-01T00:00:00"/>
    <d v="2023-07-01T23:59:00"/>
    <n v="0"/>
    <s v="Posted to HRMS"/>
    <x v="1"/>
    <s v="N/A"/>
    <s v="8am - 8pm"/>
    <n v="12"/>
    <s v="N"/>
    <s v="N/A"/>
    <s v="N/A"/>
    <s v="N/A"/>
    <s v="N/A"/>
    <s v="N/A"/>
    <s v="N/A"/>
    <s v="first entry in 2 months"/>
  </r>
  <r>
    <n v="53231274"/>
    <s v="Daniel Kresse"/>
    <n v="20012618"/>
    <d v="2023-07-14T09:22:00"/>
    <d v="2023-07-02T00:00:00"/>
    <d v="2023-07-02T00:00:00"/>
    <d v="2023-07-02T23:59:00"/>
    <n v="0"/>
    <s v="Posted to HRMS"/>
    <x v="1"/>
    <s v="N/A"/>
    <s v="None"/>
    <s v="N/A"/>
    <s v="N/A"/>
    <s v="N/A"/>
    <s v="N/A"/>
    <s v="N/A"/>
    <s v="N/A"/>
    <s v="N/A"/>
    <s v="N/A"/>
    <m/>
  </r>
  <r>
    <n v="53304879"/>
    <s v="Daniel Kresse"/>
    <n v="20012618"/>
    <d v="2023-07-17T09:29:07"/>
    <d v="2023-07-04T00:00:00"/>
    <d v="2023-07-04T08:00:00"/>
    <d v="2023-07-04T16:30:00"/>
    <n v="8"/>
    <s v="Posted to HRMS"/>
    <x v="3"/>
    <s v="WSH-CENT/SS WORKER"/>
    <s v="5pm - 10pm"/>
    <n v="5"/>
    <s v="N"/>
    <s v="N/A"/>
    <s v="N/A"/>
    <s v="N/A"/>
    <s v="N/A"/>
    <s v="N/A"/>
    <s v="N/A"/>
    <m/>
  </r>
  <r>
    <n v="53231275"/>
    <s v="Daniel Kresse"/>
    <n v="20012618"/>
    <d v="2023-07-14T09:22:03"/>
    <d v="2023-07-08T00:00:00"/>
    <d v="2023-07-08T00:00:00"/>
    <d v="2023-07-08T23:59:00"/>
    <n v="0"/>
    <s v="Posted to HRMS"/>
    <x v="1"/>
    <s v="N/A"/>
    <s v="8am - 8pm"/>
    <n v="11.5"/>
    <s v="N"/>
    <s v="N/A"/>
    <s v="N/A"/>
    <s v="N/A"/>
    <s v="N/A"/>
    <s v="N/A"/>
    <s v="N/A"/>
    <m/>
  </r>
  <r>
    <n v="53231277"/>
    <s v="Daniel Kresse"/>
    <n v="20012618"/>
    <d v="2023-07-14T09:22:06"/>
    <d v="2023-07-09T00:00:00"/>
    <d v="2023-07-09T00:00:00"/>
    <d v="2023-07-09T23:59:00"/>
    <n v="0"/>
    <s v="Posted to HRMS"/>
    <x v="1"/>
    <s v="N/A"/>
    <s v="8am - 8pm"/>
    <n v="11.5"/>
    <s v="N"/>
    <s v="N/A"/>
    <s v="N/A"/>
    <s v="N/A"/>
    <s v="N/A"/>
    <s v="N/A"/>
    <s v="N/A"/>
    <m/>
  </r>
  <r>
    <n v="53231254"/>
    <s v="Daniel Kresse"/>
    <n v="20012618"/>
    <d v="2023-07-14T09:21:24"/>
    <d v="2023-07-10T00:00:00"/>
    <d v="2023-07-10T08:00:00"/>
    <d v="2023-07-10T16:30:00"/>
    <n v="8"/>
    <s v="Posted to HRMS"/>
    <x v="3"/>
    <s v="WSH-CENT/SS WORKER"/>
    <s v="5pm - 10pm"/>
    <n v="5"/>
    <s v="N"/>
    <s v="N/A"/>
    <s v="N/A"/>
    <s v="N/A"/>
    <s v="N/A"/>
    <s v="N/A"/>
    <s v="N/A"/>
    <m/>
  </r>
  <r>
    <n v="53231268"/>
    <s v="Daniel Kresse"/>
    <n v="20012618"/>
    <d v="2023-07-14T09:21:55"/>
    <d v="2023-07-11T00:00:00"/>
    <d v="2023-07-11T08:00:00"/>
    <d v="2023-07-11T16:30:00"/>
    <n v="8"/>
    <s v="Posted to HRMS"/>
    <x v="0"/>
    <s v="WSH-CENT/SS WORKER"/>
    <s v="5pm - 10pm"/>
    <n v="5"/>
    <s v="N"/>
    <s v="N/A"/>
    <s v="N/A"/>
    <s v="N/A"/>
    <s v="N/A"/>
    <s v="N/A"/>
    <s v="N/A"/>
    <m/>
  </r>
  <r>
    <n v="53231260"/>
    <s v="Daniel Kresse"/>
    <n v="20012618"/>
    <d v="2023-07-14T09:21:40"/>
    <d v="2023-07-12T00:00:00"/>
    <d v="2023-07-12T08:00:00"/>
    <d v="2023-07-12T16:30:00"/>
    <n v="8"/>
    <s v="Posted to HRMS"/>
    <x v="3"/>
    <s v="WSH-CENT/SS WORKER"/>
    <s v="5pm - 10pm"/>
    <n v="5"/>
    <s v="N"/>
    <s v="N/A"/>
    <s v="N/A"/>
    <s v="N/A"/>
    <s v="N/A"/>
    <s v="N/A"/>
    <s v="N/A"/>
    <m/>
  </r>
  <r>
    <n v="53231263"/>
    <s v="Daniel Kresse"/>
    <n v="20012618"/>
    <d v="2023-07-14T09:21:41"/>
    <d v="2023-07-13T00:00:00"/>
    <d v="2023-07-13T08:00:00"/>
    <d v="2023-07-13T16:30:00"/>
    <n v="8"/>
    <s v="Posted to HRMS"/>
    <x v="3"/>
    <s v="WSH-CENT/SS WORKER"/>
    <s v="None"/>
    <s v="N/A"/>
    <s v="N/A"/>
    <s v="N/A"/>
    <s v="N/A"/>
    <s v="N/A"/>
    <s v="N/A"/>
    <s v="N/A"/>
    <s v="N/A"/>
    <m/>
  </r>
  <r>
    <n v="53231264"/>
    <s v="Daniel Kresse"/>
    <n v="20012618"/>
    <d v="2023-07-14T09:21:44"/>
    <d v="2023-07-14T00:00:00"/>
    <d v="2023-07-14T08:00:00"/>
    <d v="2023-07-14T16:30:00"/>
    <n v="8"/>
    <s v="Posted to HRMS"/>
    <x v="3"/>
    <s v="WSH-CENT/SS WORKER"/>
    <s v="4:30am - 8:00am; 4:00pm - 4:30am"/>
    <n v="15.5"/>
    <s v="Y"/>
    <n v="0.5"/>
    <s v="4pm - 4:30pm"/>
    <n v="1200"/>
    <n v="50.53"/>
    <n v="52.95"/>
    <n v="51.74"/>
    <m/>
  </r>
  <r>
    <n v="53243111"/>
    <s v="Daniel Kresse"/>
    <n v="20012618"/>
    <d v="2023-07-14T23:29:33"/>
    <d v="2023-07-15T00:00:00"/>
    <d v="2023-07-15T00:00:00"/>
    <d v="2023-07-15T23:59:00"/>
    <n v="0"/>
    <s v="Posted to HRMS"/>
    <x v="1"/>
    <s v="N/A"/>
    <s v="8am - 8pm"/>
    <n v="11.5"/>
    <s v="N"/>
    <s v="N/A"/>
    <s v="N/A"/>
    <s v="N/A"/>
    <s v="N/A"/>
    <s v="N/A"/>
    <s v="N/A"/>
    <m/>
  </r>
  <r>
    <n v="53525064"/>
    <s v="Daniel Kresse"/>
    <n v="20012618"/>
    <d v="2023-07-31T08:33:27"/>
    <d v="2023-07-16T00:00:00"/>
    <d v="2023-07-16T00:00:00"/>
    <d v="2023-07-16T23:59:00"/>
    <n v="0"/>
    <s v="Posted to HRMS"/>
    <x v="1"/>
    <s v="N/A"/>
    <s v="None"/>
    <s v="N/A"/>
    <s v="N/A"/>
    <s v="N/A"/>
    <s v="N/A"/>
    <s v="N/A"/>
    <s v="N/A"/>
    <s v="N/A"/>
    <s v="N/A"/>
    <m/>
  </r>
  <r>
    <n v="53524930"/>
    <s v="Daniel Kresse"/>
    <n v="20012618"/>
    <d v="2023-07-31T08:31:51"/>
    <d v="2023-07-17T00:00:00"/>
    <d v="2023-07-17T08:00:00"/>
    <d v="2023-07-17T16:30:00"/>
    <n v="8"/>
    <s v="Posted to HRMS"/>
    <x v="3"/>
    <s v="WSH-CENT/SS WORKER"/>
    <s v="5pm - 10pm"/>
    <n v="5"/>
    <s v="N"/>
    <s v="N/A"/>
    <s v="N/A"/>
    <s v="N/A"/>
    <s v="N/A"/>
    <s v="N/A"/>
    <s v="N/A"/>
    <m/>
  </r>
  <r>
    <n v="53524934"/>
    <s v="Daniel Kresse"/>
    <n v="20012618"/>
    <d v="2023-07-31T08:31:52"/>
    <d v="2023-07-18T00:00:00"/>
    <d v="2023-07-18T08:00:00"/>
    <d v="2023-07-18T16:30:00"/>
    <n v="8"/>
    <s v="Posted to HRMS"/>
    <x v="3"/>
    <s v="WSH-CENT/SS WORKER"/>
    <s v="5pm - 10pm"/>
    <n v="5"/>
    <s v="N"/>
    <s v="N/A"/>
    <s v="N/A"/>
    <s v="N/A"/>
    <s v="N/A"/>
    <s v="N/A"/>
    <s v="N/A"/>
    <m/>
  </r>
  <r>
    <n v="53524937"/>
    <s v="Daniel Kresse"/>
    <n v="20012618"/>
    <d v="2023-07-31T08:31:54"/>
    <d v="2023-07-19T00:00:00"/>
    <d v="2023-07-19T08:00:00"/>
    <d v="2023-07-19T16:30:00"/>
    <n v="8"/>
    <s v="Posted to HRMS"/>
    <x v="3"/>
    <s v="WSH-CENT/SS WORKER"/>
    <s v="5pm - 10pm"/>
    <n v="5"/>
    <s v="N"/>
    <s v="N/A"/>
    <s v="N/A"/>
    <s v="N/A"/>
    <s v="N/A"/>
    <s v="N/A"/>
    <s v="N/A"/>
    <m/>
  </r>
  <r>
    <n v="53525032"/>
    <s v="Daniel Kresse"/>
    <n v="20012618"/>
    <d v="2023-07-31T08:33:06"/>
    <d v="2023-07-20T00:00:00"/>
    <d v="2023-07-20T08:00:00"/>
    <d v="2023-07-20T16:30:00"/>
    <n v="8"/>
    <s v="Posted to HRMS"/>
    <x v="0"/>
    <s v="WSH-CENT/SS WORKER"/>
    <s v="None"/>
    <s v="N/A"/>
    <s v="N/A"/>
    <s v="N/A"/>
    <s v="N/A"/>
    <s v="N/A"/>
    <s v="N/A"/>
    <s v="N/A"/>
    <s v="N/A"/>
    <m/>
  </r>
  <r>
    <n v="53525034"/>
    <s v="Daniel Kresse"/>
    <n v="20012618"/>
    <d v="2023-07-31T08:33:09"/>
    <d v="2023-07-22T00:00:00"/>
    <d v="2023-07-22T00:00:00"/>
    <d v="2023-07-22T23:59:00"/>
    <n v="0"/>
    <s v="Posted to HRMS"/>
    <x v="1"/>
    <s v="N/A"/>
    <s v="None"/>
    <s v="N/A"/>
    <s v="N/A"/>
    <s v="N/A"/>
    <s v="N/A"/>
    <s v="N/A"/>
    <s v="N/A"/>
    <s v="N/A"/>
    <s v="N/A"/>
    <m/>
  </r>
  <r>
    <n v="53525039"/>
    <s v="Daniel Kresse"/>
    <n v="20012618"/>
    <d v="2023-07-31T08:33:11"/>
    <d v="2023-07-23T00:00:00"/>
    <d v="2023-07-23T00:00:00"/>
    <d v="2023-07-23T23:59:00"/>
    <n v="0"/>
    <s v="Posted to HRMS"/>
    <x v="1"/>
    <s v="N/A"/>
    <s v="None"/>
    <s v="N/A"/>
    <s v="N/A"/>
    <s v="N/A"/>
    <s v="N/A"/>
    <s v="N/A"/>
    <s v="N/A"/>
    <s v="N/A"/>
    <s v="N/A"/>
    <m/>
  </r>
  <r>
    <n v="53524941"/>
    <s v="Daniel Kresse"/>
    <n v="20012618"/>
    <d v="2023-07-31T08:31:59"/>
    <d v="2023-07-25T00:00:00"/>
    <d v="2023-07-25T08:00:00"/>
    <d v="2023-07-25T16:30:00"/>
    <n v="8"/>
    <s v="Posted to HRMS"/>
    <x v="3"/>
    <s v="WSH-CENT/SS WORKER"/>
    <s v="5pm - 10pm"/>
    <n v="5"/>
    <s v="N"/>
    <s v="N/A"/>
    <s v="N/A"/>
    <s v="N/A"/>
    <s v="N/A"/>
    <s v="N/A"/>
    <s v="N/A"/>
    <m/>
  </r>
  <r>
    <n v="53524943"/>
    <s v="Daniel Kresse"/>
    <n v="20012618"/>
    <d v="2023-07-31T08:32:01"/>
    <d v="2023-07-26T00:00:00"/>
    <d v="2023-07-26T08:00:00"/>
    <d v="2023-07-26T16:30:00"/>
    <n v="8"/>
    <s v="Posted to HRMS"/>
    <x v="3"/>
    <s v="WSH-CENT/SS WORKER"/>
    <s v="4:30am - 8:00am; 4:00pm - 4:30am"/>
    <n v="15.5"/>
    <s v="Y"/>
    <n v="0.5"/>
    <s v="4pm - 4:30pm"/>
    <n v="1200"/>
    <n v="50.53"/>
    <n v="52.95"/>
    <n v="51.74"/>
    <s v="Not feasible. Working 23.5 hours a day for 3 days straight. On standby 1270 for 1.5 hrs (4:30am - 6:00am) each day."/>
  </r>
  <r>
    <n v="53525009"/>
    <s v="Daniel Kresse"/>
    <n v="20012618"/>
    <d v="2023-07-31T08:32:52"/>
    <d v="2023-07-27T00:00:00"/>
    <d v="2023-07-27T08:00:00"/>
    <d v="2023-07-27T16:30:00"/>
    <n v="8"/>
    <s v="Posted to HRMS"/>
    <x v="0"/>
    <s v="WSH-CENT/SS WORKER"/>
    <s v="4:30am - 8:00am; 4:00pm - 4:30am"/>
    <n v="15.5"/>
    <s v="Y"/>
    <n v="0.5"/>
    <s v="4pm - 4:30pm"/>
    <n v="1200"/>
    <n v="50.53"/>
    <n v="52.95"/>
    <n v="51.74"/>
    <m/>
  </r>
  <r>
    <n v="53524949"/>
    <s v="Daniel Kresse"/>
    <n v="20012618"/>
    <d v="2023-07-31T08:32:05"/>
    <d v="2023-07-28T00:00:00"/>
    <d v="2023-07-28T08:00:00"/>
    <d v="2023-07-28T16:30:00"/>
    <n v="8"/>
    <s v="Posted to HRMS"/>
    <x v="3"/>
    <s v="WSH-CENT/SS WORKER"/>
    <s v="4:30am - 8:00am; 4:00pm - 4:30am"/>
    <n v="15.5"/>
    <s v="Y"/>
    <n v="0.5"/>
    <s v="4pm - 4:30pm"/>
    <n v="1200"/>
    <n v="50.53"/>
    <n v="52.95"/>
    <n v="51.74"/>
    <m/>
  </r>
  <r>
    <n v="53525046"/>
    <s v="Daniel Kresse"/>
    <n v="20012618"/>
    <d v="2023-07-31T08:33:13"/>
    <d v="2023-07-29T00:00:00"/>
    <d v="2023-07-29T00:00:00"/>
    <d v="2023-07-29T23:59:00"/>
    <n v="0"/>
    <s v="Posted to HRMS"/>
    <x v="1"/>
    <s v="N/A"/>
    <s v="8am - 8pm"/>
    <n v="11.5"/>
    <s v="N"/>
    <s v="N/A"/>
    <s v="N/A"/>
    <s v="N/A"/>
    <s v="N/A"/>
    <s v="N/A"/>
    <s v="N/A"/>
    <m/>
  </r>
  <r>
    <n v="53525056"/>
    <s v="Daniel Kresse"/>
    <n v="20012618"/>
    <d v="2023-07-31T08:33:19"/>
    <d v="2023-07-30T00:00:00"/>
    <d v="2023-07-30T00:00:00"/>
    <d v="2023-07-30T23:59:00"/>
    <n v="0"/>
    <s v="Posted to HRMS"/>
    <x v="1"/>
    <s v="N/A"/>
    <s v="None"/>
    <s v="N/A"/>
    <s v="N/A"/>
    <s v="N/A"/>
    <s v="N/A"/>
    <s v="N/A"/>
    <s v="N/A"/>
    <s v="N/A"/>
    <s v="N/A"/>
    <m/>
  </r>
  <r>
    <n v="53524952"/>
    <s v="Daniel Kresse"/>
    <n v="20012618"/>
    <d v="2023-07-31T08:32:07"/>
    <d v="2023-07-31T00:00:00"/>
    <d v="2023-07-31T08:00:00"/>
    <d v="2023-07-31T16:30:00"/>
    <n v="8"/>
    <s v="Posted to HRMS"/>
    <x v="3"/>
    <s v="WSH-CENT/SS WORKER"/>
    <s v="5pm - 10pm"/>
    <n v="5"/>
    <s v="N"/>
    <s v="N/A"/>
    <s v="N/A"/>
    <s v="N/A"/>
    <s v="N/A"/>
    <s v="N/A"/>
    <s v="N/A"/>
    <m/>
  </r>
  <r>
    <n v="53812857"/>
    <s v="Daniel Kresse"/>
    <n v="20012618"/>
    <d v="2023-08-16T07:11:55"/>
    <d v="2023-08-01T00:00:00"/>
    <d v="2023-08-01T08:00:00"/>
    <d v="2023-08-01T16:30:00"/>
    <n v="8"/>
    <s v="Posted to HRMS"/>
    <x v="3"/>
    <s v="WSH-CENT/SS WORKER"/>
    <s v="5pm - 10pm"/>
    <n v="5"/>
    <s v="N"/>
    <s v="N/A"/>
    <s v="N/A"/>
    <s v="N/A"/>
    <s v="N/A"/>
    <s v="N/A"/>
    <s v="N/A"/>
    <m/>
  </r>
  <r>
    <n v="53812860"/>
    <s v="Daniel Kresse"/>
    <n v="20012618"/>
    <d v="2023-08-16T07:11:57"/>
    <d v="2023-08-02T00:00:00"/>
    <d v="2023-08-02T08:00:00"/>
    <d v="2023-08-02T16:30:00"/>
    <n v="8"/>
    <s v="Posted to HRMS"/>
    <x v="3"/>
    <s v="WSH-CENT/SS WORKER"/>
    <s v="5pm - 10pm"/>
    <n v="5"/>
    <s v="N"/>
    <s v="N/A"/>
    <s v="N/A"/>
    <s v="N/A"/>
    <s v="N/A"/>
    <s v="N/A"/>
    <s v="N/A"/>
    <m/>
  </r>
  <r>
    <n v="53812940"/>
    <s v="Daniel Kresse"/>
    <n v="20012618"/>
    <d v="2023-08-16T07:12:43"/>
    <d v="2023-08-03T00:00:00"/>
    <d v="2023-08-03T08:00:00"/>
    <d v="2023-08-03T16:30:00"/>
    <n v="8"/>
    <s v="Posted to HRMS"/>
    <x v="0"/>
    <s v="WSH-CENT/SS WORKER"/>
    <s v="5pm - 10pm"/>
    <n v="5"/>
    <s v="N"/>
    <s v="N/A"/>
    <s v="N/A"/>
    <s v="N/A"/>
    <s v="N/A"/>
    <s v="N/A"/>
    <s v="N/A"/>
    <m/>
  </r>
  <r>
    <n v="53812868"/>
    <s v="Daniel Kresse"/>
    <n v="20012618"/>
    <d v="2023-08-16T07:11:59"/>
    <d v="2023-08-04T00:00:00"/>
    <d v="2023-08-04T08:00:00"/>
    <d v="2023-08-04T16:30:00"/>
    <n v="8"/>
    <s v="Posted to HRMS"/>
    <x v="3"/>
    <s v="WSH-CENT/SS WORKER"/>
    <s v="None"/>
    <s v="N/A"/>
    <s v="N/A"/>
    <s v="N/A"/>
    <s v="N/A"/>
    <s v="N/A"/>
    <s v="N/A"/>
    <s v="N/A"/>
    <s v="N/A"/>
    <m/>
  </r>
  <r>
    <n v="53812873"/>
    <s v="Daniel Kresse"/>
    <n v="20012618"/>
    <d v="2023-08-16T07:12:02"/>
    <d v="2023-08-05T00:00:00"/>
    <d v="2023-08-05T00:00:00"/>
    <d v="2023-08-05T23:59:00"/>
    <n v="0"/>
    <s v="Posted to HRMS"/>
    <x v="1"/>
    <s v="N/A"/>
    <s v="None"/>
    <s v="N/A"/>
    <s v="N/A"/>
    <s v="N/A"/>
    <s v="N/A"/>
    <s v="N/A"/>
    <s v="N/A"/>
    <s v="N/A"/>
    <s v="N/A"/>
    <m/>
  </r>
  <r>
    <n v="53812906"/>
    <s v="Daniel Kresse"/>
    <n v="20012618"/>
    <d v="2023-08-16T07:12:21"/>
    <d v="2023-08-06T00:00:00"/>
    <d v="2023-08-06T00:00:00"/>
    <d v="2023-08-06T23:59:00"/>
    <n v="0"/>
    <s v="Posted to HRMS"/>
    <x v="1"/>
    <s v="N/A"/>
    <s v="None"/>
    <s v="N/A"/>
    <s v="N/A"/>
    <s v="N/A"/>
    <s v="N/A"/>
    <s v="N/A"/>
    <s v="N/A"/>
    <s v="N/A"/>
    <s v="N/A"/>
    <m/>
  </r>
  <r>
    <n v="53812910"/>
    <s v="Daniel Kresse"/>
    <n v="20012618"/>
    <d v="2023-08-16T07:12:25"/>
    <d v="2023-08-12T00:00:00"/>
    <d v="2023-08-12T00:00:00"/>
    <d v="2023-08-12T23:59:00"/>
    <n v="0"/>
    <s v="Posted to HRMS"/>
    <x v="1"/>
    <s v="N/A"/>
    <s v="None"/>
    <s v="N/A"/>
    <s v="N/A"/>
    <s v="N/A"/>
    <s v="N/A"/>
    <s v="N/A"/>
    <s v="N/A"/>
    <s v="N/A"/>
    <s v="N/A"/>
    <m/>
  </r>
  <r>
    <n v="53812913"/>
    <s v="Daniel Kresse"/>
    <n v="20012618"/>
    <d v="2023-08-16T07:12:26"/>
    <d v="2023-08-13T00:00:00"/>
    <d v="2023-08-13T00:00:00"/>
    <d v="2023-08-13T23:59:00"/>
    <n v="0"/>
    <s v="Posted to HRMS"/>
    <x v="1"/>
    <s v="N/A"/>
    <s v="None"/>
    <s v="N/A"/>
    <s v="N/A"/>
    <s v="N/A"/>
    <s v="N/A"/>
    <s v="N/A"/>
    <s v="N/A"/>
    <s v="N/A"/>
    <s v="N/A"/>
    <m/>
  </r>
  <r>
    <n v="54100080"/>
    <s v="Daniel Kresse"/>
    <n v="20012618"/>
    <d v="2023-09-01T10:31:01"/>
    <d v="2023-08-16T00:00:00"/>
    <d v="2023-08-16T08:00:00"/>
    <d v="2023-08-16T16:30:00"/>
    <n v="8"/>
    <s v="Posted to HRMS"/>
    <x v="3"/>
    <s v="WSH-CENT/SS WORKER"/>
    <s v="4:30am - 8:00am; 4:00pm - 4:30am"/>
    <n v="15.5"/>
    <s v="Y"/>
    <n v="0.5"/>
    <s v="4pm - 4:30pm"/>
    <n v="1200"/>
    <n v="50.53"/>
    <n v="52.95"/>
    <n v="51.74"/>
    <s v="Not feasible. Working 23.5 hours a day for 3 days straight. On standby 1270 for 1.5 hrs (4:30am - 6:00am) each day."/>
  </r>
  <r>
    <n v="54100096"/>
    <s v="Daniel Kresse"/>
    <n v="20012618"/>
    <d v="2023-09-01T10:31:32"/>
    <d v="2023-08-17T00:00:00"/>
    <d v="2023-08-17T08:00:00"/>
    <d v="2023-08-17T16:30:00"/>
    <n v="8"/>
    <s v="Posted to HRMS"/>
    <x v="0"/>
    <s v="WSH-CENT/SS WORKER"/>
    <s v="4:30am - 8:00am; 4:00pm - 4:30am"/>
    <n v="15.5"/>
    <s v="Y"/>
    <n v="0.5"/>
    <s v="4pm - 4:30pm"/>
    <n v="1200"/>
    <n v="50.53"/>
    <n v="52.95"/>
    <n v="51.74"/>
    <m/>
  </r>
  <r>
    <n v="54100081"/>
    <s v="Daniel Kresse"/>
    <n v="20012618"/>
    <d v="2023-09-01T10:31:03"/>
    <d v="2023-08-18T00:00:00"/>
    <d v="2023-08-18T08:00:00"/>
    <d v="2023-08-18T16:30:00"/>
    <n v="8"/>
    <s v="Posted to HRMS"/>
    <x v="3"/>
    <s v="WSH-CENT/SS WORKER"/>
    <s v="4:30am - 8:00am; 4:00pm - 4:30am"/>
    <n v="15.5"/>
    <s v="Y"/>
    <n v="0.5"/>
    <s v="4pm - 4:30pm"/>
    <n v="1200"/>
    <n v="50.53"/>
    <n v="52.95"/>
    <n v="51.74"/>
    <m/>
  </r>
  <r>
    <n v="54100098"/>
    <s v="Daniel Kresse"/>
    <n v="20012618"/>
    <d v="2023-09-01T10:31:33"/>
    <d v="2023-08-19T00:00:00"/>
    <d v="2023-08-19T00:00:00"/>
    <d v="2023-08-19T23:59:00"/>
    <n v="0"/>
    <s v="Posted to HRMS"/>
    <x v="1"/>
    <s v="N/A"/>
    <s v="8am - 8pm"/>
    <n v="11.5"/>
    <s v="N"/>
    <s v="N/A"/>
    <s v="N/A"/>
    <s v="N/A"/>
    <s v="N/A"/>
    <s v="N/A"/>
    <s v="N/A"/>
    <m/>
  </r>
  <r>
    <n v="54100100"/>
    <s v="Daniel Kresse"/>
    <n v="20012618"/>
    <d v="2023-09-01T10:31:35"/>
    <d v="2023-08-20T00:00:00"/>
    <d v="2023-08-20T00:00:00"/>
    <d v="2023-08-20T23:59:00"/>
    <n v="0"/>
    <s v="Posted to HRMS"/>
    <x v="1"/>
    <s v="N/A"/>
    <s v="None"/>
    <s v="N/A"/>
    <s v="N/A"/>
    <s v="N/A"/>
    <s v="N/A"/>
    <s v="N/A"/>
    <s v="N/A"/>
    <s v="N/A"/>
    <s v="N/A"/>
    <m/>
  </r>
  <r>
    <n v="54100082"/>
    <s v="Daniel Kresse"/>
    <n v="20012618"/>
    <d v="2023-09-01T10:31:04"/>
    <d v="2023-08-21T00:00:00"/>
    <d v="2023-08-21T08:00:00"/>
    <d v="2023-08-21T16:30:00"/>
    <n v="8"/>
    <s v="Posted to HRMS"/>
    <x v="3"/>
    <s v="WSH-CENT/SS WORKER"/>
    <s v="5pm - 10pm"/>
    <n v="5"/>
    <s v="N"/>
    <s v="N/A"/>
    <s v="N/A"/>
    <s v="N/A"/>
    <s v="N/A"/>
    <s v="N/A"/>
    <s v="N/A"/>
    <m/>
  </r>
  <r>
    <n v="54100083"/>
    <s v="Daniel Kresse"/>
    <n v="20012618"/>
    <d v="2023-09-01T10:31:05"/>
    <d v="2023-08-22T00:00:00"/>
    <d v="2023-08-22T08:00:00"/>
    <d v="2023-08-22T16:30:00"/>
    <n v="8"/>
    <s v="Posted to HRMS"/>
    <x v="3"/>
    <s v="WSH-CENT/SS WORKER"/>
    <s v="5pm - 10pm"/>
    <n v="5"/>
    <s v="N"/>
    <s v="N/A"/>
    <s v="N/A"/>
    <s v="N/A"/>
    <s v="N/A"/>
    <s v="N/A"/>
    <s v="N/A"/>
    <m/>
  </r>
  <r>
    <n v="54100084"/>
    <s v="Daniel Kresse"/>
    <n v="20012618"/>
    <d v="2023-09-01T10:31:07"/>
    <d v="2023-08-23T00:00:00"/>
    <d v="2023-08-23T08:00:00"/>
    <d v="2023-08-23T16:30:00"/>
    <n v="8"/>
    <s v="Posted to HRMS"/>
    <x v="3"/>
    <s v="WSH-CENT/SS WORKER"/>
    <s v="5pm - 10pm"/>
    <n v="5"/>
    <s v="N"/>
    <s v="N/A"/>
    <s v="N/A"/>
    <s v="N/A"/>
    <s v="N/A"/>
    <s v="N/A"/>
    <s v="N/A"/>
    <m/>
  </r>
  <r>
    <n v="54100101"/>
    <s v="Daniel Kresse"/>
    <n v="20012618"/>
    <d v="2023-09-01T10:31:38"/>
    <d v="2023-08-24T00:00:00"/>
    <d v="2023-08-24T08:00:00"/>
    <d v="2023-08-24T16:30:00"/>
    <n v="8"/>
    <s v="Posted to HRMS"/>
    <x v="0"/>
    <s v="WSH-CENT/SS WORKER"/>
    <s v="None"/>
    <s v="N/A"/>
    <s v="N/A"/>
    <s v="N/A"/>
    <s v="N/A"/>
    <s v="N/A"/>
    <s v="N/A"/>
    <s v="N/A"/>
    <s v="N/A"/>
    <m/>
  </r>
  <r>
    <n v="54100086"/>
    <s v="Daniel Kresse"/>
    <n v="20012618"/>
    <d v="2023-09-01T10:31:10"/>
    <d v="2023-08-25T00:00:00"/>
    <d v="2023-08-25T08:00:00"/>
    <d v="2023-08-25T16:30:00"/>
    <n v="8"/>
    <s v="Posted to HRMS"/>
    <x v="3"/>
    <s v="WSH-CENT/SS WORKER"/>
    <s v="4:30am - 8:00am; 4:00pm - 4:30am"/>
    <n v="15.5"/>
    <s v="Y"/>
    <n v="0.5"/>
    <s v="4pm - 4:30pm"/>
    <n v="1200"/>
    <n v="50.53"/>
    <n v="52.95"/>
    <n v="51.74"/>
    <m/>
  </r>
  <r>
    <n v="54100102"/>
    <s v="Daniel Kresse"/>
    <n v="20012618"/>
    <d v="2023-09-01T10:31:40"/>
    <d v="2023-08-26T00:00:00"/>
    <d v="2023-08-26T00:00:00"/>
    <d v="2023-08-26T23:59:00"/>
    <n v="0"/>
    <s v="Posted to HRMS"/>
    <x v="1"/>
    <s v="N/A"/>
    <s v="8am - 8pm"/>
    <n v="11.5"/>
    <s v="N"/>
    <s v="N/A"/>
    <s v="N/A"/>
    <s v="N/A"/>
    <s v="N/A"/>
    <s v="N/A"/>
    <s v="N/A"/>
    <m/>
  </r>
  <r>
    <n v="54100103"/>
    <s v="Daniel Kresse"/>
    <n v="20012618"/>
    <d v="2023-09-01T10:31:42"/>
    <d v="2023-08-27T00:00:00"/>
    <d v="2023-08-27T00:00:00"/>
    <d v="2023-08-27T23:59:00"/>
    <n v="0"/>
    <s v="Posted to HRMS"/>
    <x v="1"/>
    <s v="N/A"/>
    <s v="None"/>
    <s v="N/A"/>
    <s v="N/A"/>
    <s v="N/A"/>
    <s v="N/A"/>
    <s v="N/A"/>
    <s v="N/A"/>
    <s v="N/A"/>
    <s v="N/A"/>
    <m/>
  </r>
  <r>
    <n v="54100087"/>
    <s v="Daniel Kresse"/>
    <n v="20012618"/>
    <d v="2023-09-01T10:31:12"/>
    <d v="2023-08-28T00:00:00"/>
    <d v="2023-08-28T08:00:00"/>
    <d v="2023-08-28T16:30:00"/>
    <n v="8"/>
    <s v="Posted to HRMS"/>
    <x v="3"/>
    <s v="WSH-CENT/SS WORKER"/>
    <s v="5pm - 10pm"/>
    <n v="5"/>
    <s v="N"/>
    <s v="N/A"/>
    <s v="N/A"/>
    <s v="N/A"/>
    <s v="N/A"/>
    <s v="N/A"/>
    <s v="N/A"/>
    <m/>
  </r>
  <r>
    <n v="54100088"/>
    <s v="Daniel Kresse"/>
    <n v="20012618"/>
    <d v="2023-09-01T10:31:13"/>
    <d v="2023-08-29T00:00:00"/>
    <d v="2023-08-29T08:00:00"/>
    <d v="2023-08-29T16:30:00"/>
    <n v="8"/>
    <s v="Posted to HRMS"/>
    <x v="3"/>
    <s v="WSH-CENT/SS WORKER"/>
    <s v="5pm - 10pm"/>
    <n v="5"/>
    <s v="N"/>
    <s v="N/A"/>
    <s v="N/A"/>
    <s v="N/A"/>
    <s v="N/A"/>
    <s v="N/A"/>
    <s v="N/A"/>
    <m/>
  </r>
  <r>
    <n v="54100089"/>
    <s v="Daniel Kresse"/>
    <n v="20012618"/>
    <d v="2023-09-01T10:31:15"/>
    <d v="2023-08-30T00:00:00"/>
    <d v="2023-08-30T08:00:00"/>
    <d v="2023-08-30T16:30:00"/>
    <n v="8"/>
    <s v="Posted to HRMS"/>
    <x v="3"/>
    <s v="WSH-CENT/SS WORKER"/>
    <s v="5pm - 10pm"/>
    <n v="5"/>
    <s v="N"/>
    <s v="N/A"/>
    <s v="N/A"/>
    <s v="N/A"/>
    <s v="N/A"/>
    <s v="N/A"/>
    <s v="N/A"/>
    <m/>
  </r>
  <r>
    <n v="54100105"/>
    <s v="Daniel Kresse"/>
    <n v="20012618"/>
    <d v="2023-09-01T10:31:46"/>
    <d v="2023-08-31T00:00:00"/>
    <d v="2023-08-31T08:00:00"/>
    <d v="2023-08-31T16:30:00"/>
    <n v="8"/>
    <s v="Posted to HRMS"/>
    <x v="3"/>
    <s v="WSH-CENT/SS WORKER"/>
    <s v="None"/>
    <s v="N/A"/>
    <s v="N/A"/>
    <s v="N/A"/>
    <s v="N/A"/>
    <s v="N/A"/>
    <s v="N/A"/>
    <s v="N/A"/>
    <s v="N/A"/>
    <m/>
  </r>
  <r>
    <n v="54316046"/>
    <s v="Daniel Kresse"/>
    <n v="20012618"/>
    <d v="2023-09-15T13:17:19"/>
    <d v="2023-09-01T00:00:00"/>
    <d v="2023-09-01T08:00:00"/>
    <d v="2023-09-01T16:30:00"/>
    <n v="8"/>
    <s v="Posted to HRMS"/>
    <x v="3"/>
    <s v="WSH-CENT/SS WORKER"/>
    <s v="4:30am - 8:00am; 4:00pm - 4:30am"/>
    <n v="15.5"/>
    <s v="Y"/>
    <n v="0.5"/>
    <s v="4pm - 4:30pm"/>
    <n v="1200"/>
    <n v="50.53"/>
    <n v="52.95"/>
    <n v="51.74"/>
    <m/>
  </r>
  <r>
    <n v="54316051"/>
    <s v="Daniel Kresse"/>
    <n v="20012618"/>
    <d v="2023-09-15T13:17:33"/>
    <d v="2023-09-02T00:00:00"/>
    <d v="2023-09-02T00:00:00"/>
    <d v="2023-09-02T23:59:00"/>
    <n v="0"/>
    <s v="Posted to HRMS"/>
    <x v="1"/>
    <s v="N/A"/>
    <s v="8am - 8:30pm"/>
    <n v="12"/>
    <s v="N"/>
    <s v="N/A"/>
    <s v="N/A"/>
    <s v="N/A"/>
    <s v="N/A"/>
    <s v="N/A"/>
    <s v="N/A"/>
    <m/>
  </r>
  <r>
    <n v="54316052"/>
    <s v="Daniel Kresse"/>
    <n v="20012618"/>
    <d v="2023-09-15T13:17:35"/>
    <d v="2023-09-03T00:00:00"/>
    <d v="2023-09-03T00:00:00"/>
    <d v="2023-09-03T23:59:00"/>
    <n v="0"/>
    <s v="Posted to HRMS"/>
    <x v="1"/>
    <s v="N/A"/>
    <s v="8am - 8:30pm"/>
    <n v="12"/>
    <s v="N"/>
    <s v="N/A"/>
    <s v="N/A"/>
    <s v="N/A"/>
    <s v="N/A"/>
    <s v="N/A"/>
    <s v="N/A"/>
    <m/>
  </r>
  <r>
    <n v="54316054"/>
    <s v="Daniel Kresse"/>
    <n v="20012618"/>
    <d v="2023-09-15T13:17:38"/>
    <d v="2023-09-05T00:00:00"/>
    <d v="2023-09-05T08:00:00"/>
    <d v="2023-09-05T16:30:00"/>
    <n v="8"/>
    <s v="Posted to HRMS"/>
    <x v="3"/>
    <s v="WSH-CENT/SS WORKER"/>
    <s v="5pm - 10pm"/>
    <n v="5"/>
    <s v="N"/>
    <s v="N/A"/>
    <s v="N/A"/>
    <s v="N/A"/>
    <s v="N/A"/>
    <s v="N/A"/>
    <s v="N/A"/>
    <m/>
  </r>
  <r>
    <n v="54316055"/>
    <s v="Daniel Kresse"/>
    <n v="20012618"/>
    <d v="2023-09-15T13:17:40"/>
    <d v="2023-09-06T00:00:00"/>
    <d v="2023-09-06T08:00:00"/>
    <d v="2023-09-06T16:30:00"/>
    <n v="8"/>
    <s v="Posted to HRMS"/>
    <x v="3"/>
    <s v="WSH-CENT/SS WORKER"/>
    <s v="5pm - 10pm"/>
    <n v="5"/>
    <s v="N"/>
    <s v="N/A"/>
    <s v="N/A"/>
    <s v="N/A"/>
    <s v="N/A"/>
    <s v="N/A"/>
    <s v="N/A"/>
    <m/>
  </r>
  <r>
    <n v="54316050"/>
    <s v="Daniel Kresse"/>
    <n v="20012618"/>
    <d v="2023-09-15T13:17:32"/>
    <d v="2023-09-07T00:00:00"/>
    <d v="2023-09-07T08:00:00"/>
    <d v="2023-09-07T16:30:00"/>
    <n v="8"/>
    <s v="Posted to HRMS"/>
    <x v="0"/>
    <s v="WSH-CENT/SS WORKER"/>
    <s v="None"/>
    <s v="N/A"/>
    <s v="N/A"/>
    <s v="N/A"/>
    <s v="N/A"/>
    <s v="N/A"/>
    <s v="N/A"/>
    <s v="N/A"/>
    <s v="N/A"/>
    <m/>
  </r>
  <r>
    <n v="54316056"/>
    <s v="Daniel Kresse"/>
    <n v="20012618"/>
    <d v="2023-09-15T13:17:42"/>
    <d v="2023-09-08T00:00:00"/>
    <d v="2023-09-08T08:00:00"/>
    <d v="2023-09-08T16:30:00"/>
    <n v="8"/>
    <s v="Posted to HRMS"/>
    <x v="3"/>
    <s v="WSH-CENT/SS WORKER"/>
    <s v="5pm - 10pm"/>
    <n v="5"/>
    <s v="N"/>
    <s v="N/A"/>
    <s v="N/A"/>
    <s v="N/A"/>
    <s v="N/A"/>
    <s v="N/A"/>
    <s v="N/A"/>
    <m/>
  </r>
  <r>
    <n v="54316063"/>
    <s v="Daniel Kresse"/>
    <n v="20012618"/>
    <d v="2023-09-15T13:17:48"/>
    <d v="2023-09-09T00:00:00"/>
    <d v="2023-09-09T00:00:00"/>
    <d v="2023-09-09T23:59:00"/>
    <n v="0"/>
    <s v="Posted to HRMS"/>
    <x v="1"/>
    <s v="N/A"/>
    <s v="5pm - 10pm"/>
    <n v="5"/>
    <s v="N"/>
    <s v="N/A"/>
    <s v="N/A"/>
    <s v="N/A"/>
    <s v="N/A"/>
    <s v="N/A"/>
    <s v="N/A"/>
    <m/>
  </r>
  <r>
    <n v="54316065"/>
    <s v="Daniel Kresse"/>
    <n v="20012618"/>
    <d v="2023-09-15T13:17:51"/>
    <d v="2023-09-10T00:00:00"/>
    <d v="2023-09-10T00:00:00"/>
    <d v="2023-09-10T23:59:00"/>
    <n v="0"/>
    <s v="Posted to HRMS"/>
    <x v="1"/>
    <s v="N/A"/>
    <s v="None"/>
    <s v="N/A"/>
    <s v="N/A"/>
    <s v="N/A"/>
    <s v="N/A"/>
    <s v="N/A"/>
    <s v="N/A"/>
    <s v="N/A"/>
    <s v="N/A"/>
    <m/>
  </r>
  <r>
    <n v="54316066"/>
    <s v="Daniel Kresse"/>
    <n v="20012618"/>
    <d v="2023-09-15T13:17:53"/>
    <d v="2023-09-11T00:00:00"/>
    <d v="2023-09-11T08:00:00"/>
    <d v="2023-09-11T16:30:00"/>
    <n v="8"/>
    <s v="Posted to HRMS"/>
    <x v="3"/>
    <s v="WSH-CENT/SS WORKER"/>
    <s v="5pm - 10pm"/>
    <n v="5"/>
    <s v="N"/>
    <s v="N/A"/>
    <s v="N/A"/>
    <s v="N/A"/>
    <s v="N/A"/>
    <s v="N/A"/>
    <s v="N/A"/>
    <m/>
  </r>
  <r>
    <n v="54316068"/>
    <s v="Daniel Kresse"/>
    <n v="20012618"/>
    <d v="2023-09-15T13:17:55"/>
    <d v="2023-09-12T00:00:00"/>
    <d v="2023-09-12T08:00:00"/>
    <d v="2023-09-12T16:30:00"/>
    <n v="8"/>
    <s v="Posted to HRMS"/>
    <x v="3"/>
    <s v="WSH-CENT/SS WORKER"/>
    <s v="None"/>
    <s v="N/A"/>
    <s v="N/A"/>
    <s v="N/A"/>
    <s v="N/A"/>
    <s v="N/A"/>
    <s v="N/A"/>
    <s v="N/A"/>
    <s v="N/A"/>
    <m/>
  </r>
  <r>
    <n v="54316073"/>
    <s v="Daniel Kresse"/>
    <n v="20012618"/>
    <d v="2023-09-15T13:17:58"/>
    <d v="2023-09-13T00:00:00"/>
    <d v="2023-09-13T08:00:00"/>
    <d v="2023-09-13T16:30:00"/>
    <n v="8"/>
    <s v="Posted to HRMS"/>
    <x v="3"/>
    <s v="WSH-CENT/SS WORKER"/>
    <s v="4:30am - 8:00am; 4:00pm - 4:30am"/>
    <n v="15.5"/>
    <s v="Y"/>
    <n v="0.5"/>
    <s v="4pm - 4:30pm"/>
    <n v="1200"/>
    <n v="50.53"/>
    <n v="52.95"/>
    <n v="51.74"/>
    <s v="Not feasible. Working 23.5 hours a day for 3 days straight. On standby 1270 for 1.5 hrs (4:30am - 6:00am) each day."/>
  </r>
  <r>
    <n v="54316059"/>
    <s v="Daniel Kresse"/>
    <n v="20012618"/>
    <d v="2023-09-15T13:17:45"/>
    <d v="2023-09-14T00:00:00"/>
    <d v="2023-09-14T08:00:00"/>
    <d v="2023-09-14T16:30:00"/>
    <n v="8"/>
    <s v="Posted to HRMS"/>
    <x v="0"/>
    <s v="WSH-CENT/SS WORKER"/>
    <s v="4:30am - 8:00am; 4:00pm - 4:30am"/>
    <n v="15.5"/>
    <s v="Y"/>
    <n v="0.5"/>
    <s v="4pm - 4:30pm"/>
    <n v="1200"/>
    <n v="50.53"/>
    <n v="52.95"/>
    <n v="51.74"/>
    <m/>
  </r>
  <r>
    <n v="54316074"/>
    <s v="Daniel Kresse"/>
    <n v="20012618"/>
    <d v="2023-09-15T13:18:00"/>
    <d v="2023-09-15T00:00:00"/>
    <d v="2023-09-15T08:00:00"/>
    <d v="2023-09-15T16:30:00"/>
    <n v="8"/>
    <s v="Posted to HRMS"/>
    <x v="3"/>
    <s v="WSH-CENT/SS WORKER"/>
    <s v="4:30am - 8:00am; 4:00pm - 4:30am"/>
    <n v="15.5"/>
    <s v="Y"/>
    <n v="0.5"/>
    <s v="4pm - 4:30pm"/>
    <n v="1200"/>
    <n v="50.53"/>
    <n v="52.95"/>
    <n v="51.74"/>
    <m/>
  </r>
  <r>
    <n v="54562724"/>
    <s v="Daniel Kresse"/>
    <n v="20012618"/>
    <d v="2023-09-29T10:40:28"/>
    <d v="2023-09-16T00:00:00"/>
    <d v="2023-09-16T00:00:00"/>
    <d v="2023-09-16T23:59:00"/>
    <n v="0"/>
    <s v="Posted to HRMS"/>
    <x v="1"/>
    <s v="N/A"/>
    <s v="8am - 8:30pm"/>
    <n v="12"/>
    <s v="N"/>
    <s v="N/A"/>
    <s v="N/A"/>
    <s v="N/A"/>
    <s v="N/A"/>
    <s v="N/A"/>
    <s v="N/A"/>
    <m/>
  </r>
  <r>
    <n v="54562726"/>
    <s v="Daniel Kresse"/>
    <n v="20012618"/>
    <d v="2023-09-29T10:40:31"/>
    <d v="2023-09-17T00:00:00"/>
    <d v="2023-09-17T00:00:00"/>
    <d v="2023-09-17T23:59:00"/>
    <n v="0"/>
    <s v="Posted to HRMS"/>
    <x v="1"/>
    <s v="N/A"/>
    <s v="None"/>
    <s v="N/A"/>
    <s v="N/A"/>
    <s v="N/A"/>
    <s v="N/A"/>
    <s v="N/A"/>
    <s v="N/A"/>
    <s v="N/A"/>
    <s v="N/A"/>
    <m/>
  </r>
  <r>
    <n v="54562700"/>
    <s v="Daniel Kresse"/>
    <n v="20012618"/>
    <d v="2023-09-29T10:39:43"/>
    <d v="2023-09-18T00:00:00"/>
    <d v="2023-09-18T08:00:00"/>
    <d v="2023-09-18T16:30:00"/>
    <n v="8"/>
    <s v="Posted to HRMS"/>
    <x v="3"/>
    <s v="WSH-CENT/SS WORKER"/>
    <s v="5pm - 10pm"/>
    <n v="5"/>
    <s v="N"/>
    <s v="N/A"/>
    <s v="N/A"/>
    <s v="N/A"/>
    <s v="N/A"/>
    <s v="N/A"/>
    <s v="N/A"/>
    <m/>
  </r>
  <r>
    <n v="54562702"/>
    <s v="Daniel Kresse"/>
    <n v="20012618"/>
    <d v="2023-09-29T10:39:45"/>
    <d v="2023-09-19T00:00:00"/>
    <d v="2023-09-19T08:00:00"/>
    <d v="2023-09-19T16:30:00"/>
    <n v="8"/>
    <s v="Posted to HRMS"/>
    <x v="3"/>
    <s v="WSH-CENT/SS WORKER"/>
    <s v="5pm - 10pm"/>
    <n v="5"/>
    <s v="N"/>
    <s v="N/A"/>
    <s v="N/A"/>
    <s v="N/A"/>
    <s v="N/A"/>
    <s v="N/A"/>
    <s v="N/A"/>
    <m/>
  </r>
  <r>
    <n v="54562704"/>
    <s v="Daniel Kresse"/>
    <n v="20012618"/>
    <d v="2023-09-29T10:39:47"/>
    <d v="2023-09-20T00:00:00"/>
    <d v="2023-09-20T08:00:00"/>
    <d v="2023-09-20T16:30:00"/>
    <n v="8"/>
    <s v="Posted to HRMS"/>
    <x v="3"/>
    <s v="WSH-CENT/SS WORKER"/>
    <s v="5pm - 10pm"/>
    <n v="5"/>
    <s v="N"/>
    <s v="N/A"/>
    <s v="N/A"/>
    <s v="N/A"/>
    <s v="N/A"/>
    <s v="N/A"/>
    <s v="N/A"/>
    <m/>
  </r>
  <r>
    <n v="54562714"/>
    <s v="Daniel Kresse"/>
    <n v="20012618"/>
    <d v="2023-09-29T10:40:05"/>
    <d v="2023-09-21T00:00:00"/>
    <d v="2023-09-21T08:00:00"/>
    <d v="2023-09-21T16:30:00"/>
    <n v="8"/>
    <s v="Posted to HRMS"/>
    <x v="3"/>
    <s v="WSH-CENT/SS WORKER"/>
    <s v="None"/>
    <s v="N/A"/>
    <s v="N/A"/>
    <s v="N/A"/>
    <s v="N/A"/>
    <s v="N/A"/>
    <s v="N/A"/>
    <s v="N/A"/>
    <s v="N/A"/>
    <m/>
  </r>
  <r>
    <n v="54562707"/>
    <s v="Daniel Kresse"/>
    <n v="20012618"/>
    <d v="2023-09-29T10:39:49"/>
    <d v="2023-09-22T00:00:00"/>
    <d v="2023-09-22T08:00:00"/>
    <d v="2023-09-22T16:30:00"/>
    <n v="8"/>
    <s v="Posted to HRMS"/>
    <x v="3"/>
    <s v="WSH-CENT/SS WORKER"/>
    <s v="None"/>
    <s v="N/A"/>
    <s v="N/A"/>
    <s v="N/A"/>
    <s v="N/A"/>
    <s v="N/A"/>
    <s v="N/A"/>
    <s v="N/A"/>
    <s v="N/A"/>
    <m/>
  </r>
  <r>
    <n v="54562722"/>
    <s v="Daniel Kresse"/>
    <n v="20012618"/>
    <d v="2023-09-29T10:40:22"/>
    <d v="2023-09-23T00:00:00"/>
    <d v="2023-09-23T00:00:00"/>
    <d v="2023-09-23T23:59:00"/>
    <n v="0"/>
    <s v="Posted to HRMS"/>
    <x v="1"/>
    <s v="N/A"/>
    <s v="None"/>
    <s v="N/A"/>
    <s v="N/A"/>
    <s v="N/A"/>
    <s v="N/A"/>
    <s v="N/A"/>
    <s v="N/A"/>
    <s v="N/A"/>
    <s v="N/A"/>
    <m/>
  </r>
  <r>
    <n v="54562723"/>
    <s v="Daniel Kresse"/>
    <n v="20012618"/>
    <d v="2023-09-29T10:40:25"/>
    <d v="2023-09-24T00:00:00"/>
    <d v="2023-09-24T00:00:00"/>
    <d v="2023-09-24T23:59:00"/>
    <n v="0"/>
    <s v="Posted to HRMS"/>
    <x v="1"/>
    <s v="N/A"/>
    <s v="None"/>
    <s v="N/A"/>
    <s v="N/A"/>
    <s v="N/A"/>
    <s v="N/A"/>
    <s v="N/A"/>
    <s v="N/A"/>
    <s v="N/A"/>
    <s v="N/A"/>
    <m/>
  </r>
  <r>
    <n v="54562708"/>
    <s v="Daniel Kresse"/>
    <n v="20012618"/>
    <d v="2023-09-29T10:39:52"/>
    <d v="2023-09-25T00:00:00"/>
    <d v="2023-09-25T08:00:00"/>
    <d v="2023-09-25T16:30:00"/>
    <n v="8"/>
    <s v="Posted to HRMS"/>
    <x v="3"/>
    <s v="WSH-CENT/SS WORKER"/>
    <s v="5pm - 10pm"/>
    <n v="5"/>
    <s v="N"/>
    <s v="N/A"/>
    <s v="N/A"/>
    <s v="N/A"/>
    <s v="N/A"/>
    <s v="N/A"/>
    <s v="N/A"/>
    <m/>
  </r>
  <r>
    <n v="54562709"/>
    <s v="Daniel Kresse"/>
    <n v="20012618"/>
    <d v="2023-09-29T10:39:53"/>
    <d v="2023-09-26T00:00:00"/>
    <d v="2023-09-26T08:00:00"/>
    <d v="2023-09-26T16:30:00"/>
    <n v="8"/>
    <s v="Posted to HRMS"/>
    <x v="3"/>
    <s v="WSH-CENT/SS WORKER"/>
    <s v="5pm - 10pm"/>
    <n v="5"/>
    <s v="N"/>
    <s v="N/A"/>
    <s v="N/A"/>
    <s v="N/A"/>
    <s v="N/A"/>
    <s v="N/A"/>
    <s v="N/A"/>
    <m/>
  </r>
  <r>
    <n v="54562711"/>
    <s v="Daniel Kresse"/>
    <n v="20012618"/>
    <d v="2023-09-29T10:39:56"/>
    <d v="2023-09-27T00:00:00"/>
    <d v="2023-09-27T08:00:00"/>
    <d v="2023-09-27T16:30:00"/>
    <n v="8"/>
    <s v="Posted to HRMS"/>
    <x v="3"/>
    <s v="WSH-CENT/SS WORKER"/>
    <s v="4:30am - 8:00am; 4:00pm - 4:30am"/>
    <n v="15.5"/>
    <s v="Y"/>
    <n v="0.5"/>
    <s v="4pm - 4:30pm"/>
    <n v="1200"/>
    <n v="50.53"/>
    <n v="52.95"/>
    <n v="51.74"/>
    <s v="Not feasible. Working 23.5 hours a day for 3 days straight. On standby 1270 for 1.5 hrs (4:30am - 6:00am) each day."/>
  </r>
  <r>
    <n v="54562719"/>
    <s v="Daniel Kresse"/>
    <n v="20012618"/>
    <d v="2023-09-29T10:40:19"/>
    <d v="2023-09-28T00:00:00"/>
    <d v="2023-09-28T08:00:00"/>
    <d v="2023-09-28T16:30:00"/>
    <n v="8"/>
    <s v="Posted to HRMS"/>
    <x v="0"/>
    <s v="WSH-CENT/SS WORKER"/>
    <s v="4:30am - 8:00am; 4:00pm - 4:30am"/>
    <n v="15.5"/>
    <s v="Y"/>
    <n v="0.5"/>
    <s v="4pm - 4:30pm"/>
    <n v="1200"/>
    <n v="50.53"/>
    <n v="52.95"/>
    <n v="51.74"/>
    <m/>
  </r>
  <r>
    <n v="54562713"/>
    <s v="Daniel Kresse"/>
    <n v="20012618"/>
    <d v="2023-09-29T10:39:58"/>
    <d v="2023-09-29T00:00:00"/>
    <d v="2023-09-29T08:00:00"/>
    <d v="2023-09-29T16:30:00"/>
    <n v="8"/>
    <s v="Posted to HRMS"/>
    <x v="3"/>
    <s v="WSH-CENT/SS WORKER"/>
    <s v="4:30am - 8:00am; 4:00pm - 4:30am"/>
    <n v="15.5"/>
    <s v="Y"/>
    <n v="0.5"/>
    <s v="4pm - 4:30pm"/>
    <n v="1200"/>
    <n v="50.53"/>
    <n v="52.95"/>
    <n v="51.74"/>
    <m/>
  </r>
  <r>
    <n v="54562721"/>
    <s v="Daniel Kresse"/>
    <n v="20012618"/>
    <d v="2023-09-29T10:40:21"/>
    <d v="2023-09-30T00:00:00"/>
    <d v="2023-09-30T00:00:00"/>
    <d v="2023-09-30T23:59:00"/>
    <n v="0"/>
    <s v="Posted to HRMS"/>
    <x v="1"/>
    <s v="N/A"/>
    <s v="8am - 8:30pm"/>
    <n v="12"/>
    <s v="N"/>
    <s v="N/A"/>
    <s v="N/A"/>
    <s v="N/A"/>
    <s v="N/A"/>
    <s v="N/A"/>
    <s v="N/A"/>
    <m/>
  </r>
  <r>
    <n v="54817611"/>
    <s v="Daniel Kresse"/>
    <n v="20012618"/>
    <d v="2023-10-13T15:21:55"/>
    <d v="2023-10-01T00:00:00"/>
    <d v="2023-10-01T00:00:00"/>
    <d v="2023-10-01T23:59:00"/>
    <n v="0"/>
    <s v="Posted to HRMS"/>
    <x v="1"/>
    <s v="N/A"/>
    <s v="None"/>
    <s v="N/A"/>
    <s v="N/A"/>
    <s v="N/A"/>
    <s v="N/A"/>
    <s v="N/A"/>
    <s v="N/A"/>
    <s v="N/A"/>
    <s v="N/A"/>
    <m/>
  </r>
  <r>
    <n v="54817586"/>
    <s v="Daniel Kresse"/>
    <n v="20012618"/>
    <d v="2023-10-13T15:21:20"/>
    <d v="2023-10-02T00:00:00"/>
    <d v="2023-10-02T08:00:00"/>
    <d v="2023-10-02T16:30:00"/>
    <n v="8"/>
    <s v="Posted to HRMS"/>
    <x v="3"/>
    <s v="WSH-CENT/SS WORKER"/>
    <s v="5pm - 10pm"/>
    <n v="5"/>
    <s v="N"/>
    <s v="N/A"/>
    <s v="N/A"/>
    <s v="N/A"/>
    <s v="N/A"/>
    <s v="N/A"/>
    <s v="N/A"/>
    <m/>
  </r>
  <r>
    <n v="54817587"/>
    <s v="Daniel Kresse"/>
    <n v="20012618"/>
    <d v="2023-10-13T15:21:21"/>
    <d v="2023-10-03T00:00:00"/>
    <d v="2023-10-03T08:00:00"/>
    <d v="2023-10-03T16:30:00"/>
    <n v="8"/>
    <s v="Posted to HRMS"/>
    <x v="3"/>
    <s v="WSH-CENT/SS WORKER"/>
    <s v="5pm - 10pm"/>
    <n v="5"/>
    <s v="N"/>
    <s v="N/A"/>
    <s v="N/A"/>
    <s v="N/A"/>
    <s v="N/A"/>
    <s v="N/A"/>
    <s v="N/A"/>
    <m/>
  </r>
  <r>
    <n v="54817592"/>
    <s v="Daniel Kresse"/>
    <n v="20012618"/>
    <d v="2023-10-13T15:21:26"/>
    <d v="2023-10-05T00:00:00"/>
    <d v="2023-10-05T08:00:00"/>
    <d v="2023-10-05T16:30:00"/>
    <n v="8"/>
    <s v="Posted to HRMS"/>
    <x v="3"/>
    <s v="WSH-CENT/SS WORKER"/>
    <s v="None"/>
    <s v="N/A"/>
    <s v="N/A"/>
    <s v="N/A"/>
    <s v="N/A"/>
    <s v="N/A"/>
    <s v="N/A"/>
    <s v="N/A"/>
    <s v="N/A"/>
    <m/>
  </r>
  <r>
    <n v="54817594"/>
    <s v="Daniel Kresse"/>
    <n v="20012618"/>
    <d v="2023-10-13T15:21:27"/>
    <d v="2023-10-06T00:00:00"/>
    <d v="2023-10-06T08:00:00"/>
    <d v="2023-10-06T16:30:00"/>
    <n v="8"/>
    <s v="Posted to HRMS"/>
    <x v="3"/>
    <s v="WSH-CENT/SS WORKER"/>
    <s v="5pm - 10pm"/>
    <n v="5"/>
    <s v="N"/>
    <s v="N/A"/>
    <s v="N/A"/>
    <s v="N/A"/>
    <s v="N/A"/>
    <s v="N/A"/>
    <s v="N/A"/>
    <m/>
  </r>
  <r>
    <n v="54817605"/>
    <s v="Daniel Kresse"/>
    <n v="20012618"/>
    <d v="2023-10-13T15:21:41"/>
    <d v="2023-10-07T00:00:00"/>
    <d v="2023-10-07T00:00:00"/>
    <d v="2023-10-07T23:59:00"/>
    <n v="0"/>
    <s v="Posted to HRMS"/>
    <x v="1"/>
    <s v="N/A"/>
    <s v="5pm - 10pm"/>
    <n v="5"/>
    <s v="N"/>
    <s v="N/A"/>
    <s v="N/A"/>
    <s v="N/A"/>
    <s v="N/A"/>
    <s v="N/A"/>
    <s v="N/A"/>
    <m/>
  </r>
  <r>
    <n v="54817606"/>
    <s v="Daniel Kresse"/>
    <n v="20012618"/>
    <d v="2023-10-13T15:21:42"/>
    <d v="2023-10-08T00:00:00"/>
    <d v="2023-10-08T00:00:00"/>
    <d v="2023-10-08T23:59:00"/>
    <n v="0"/>
    <s v="Posted to HRMS"/>
    <x v="1"/>
    <s v="N/A"/>
    <s v="None"/>
    <s v="N/A"/>
    <s v="N/A"/>
    <s v="N/A"/>
    <s v="N/A"/>
    <s v="N/A"/>
    <s v="N/A"/>
    <s v="N/A"/>
    <s v="N/A"/>
    <m/>
  </r>
  <r>
    <n v="54817595"/>
    <s v="Daniel Kresse"/>
    <n v="20012618"/>
    <d v="2023-10-13T15:21:30"/>
    <d v="2023-10-09T00:00:00"/>
    <d v="2023-10-09T08:00:00"/>
    <d v="2023-10-09T16:30:00"/>
    <n v="8"/>
    <s v="Posted to HRMS"/>
    <x v="3"/>
    <s v="WSH-CENT/SS WORKER"/>
    <s v="5pm - 10pm"/>
    <n v="5"/>
    <s v="N"/>
    <s v="N/A"/>
    <s v="N/A"/>
    <s v="N/A"/>
    <s v="N/A"/>
    <s v="N/A"/>
    <s v="N/A"/>
    <m/>
  </r>
  <r>
    <n v="54817597"/>
    <s v="Daniel Kresse"/>
    <n v="20012618"/>
    <d v="2023-10-13T15:21:31"/>
    <d v="2023-10-10T00:00:00"/>
    <d v="2023-10-10T08:00:00"/>
    <d v="2023-10-10T16:30:00"/>
    <n v="8"/>
    <s v="Posted to HRMS"/>
    <x v="3"/>
    <s v="WSH-CENT/SS WORKER"/>
    <s v="5pm - 10pm"/>
    <n v="5"/>
    <s v="N"/>
    <s v="N/A"/>
    <s v="N/A"/>
    <s v="N/A"/>
    <s v="N/A"/>
    <s v="N/A"/>
    <s v="N/A"/>
    <m/>
  </r>
  <r>
    <n v="54817600"/>
    <s v="Daniel Kresse"/>
    <n v="20012618"/>
    <d v="2023-10-13T15:21:33"/>
    <d v="2023-10-11T00:00:00"/>
    <d v="2023-10-11T08:00:00"/>
    <d v="2023-10-11T16:30:00"/>
    <n v="8"/>
    <s v="Posted to HRMS"/>
    <x v="3"/>
    <s v="WSH-CENT/SS WORKER"/>
    <s v="4:30am - 8:00am; 4:00pm - 4:30am"/>
    <n v="15.5"/>
    <s v="Y"/>
    <n v="0.5"/>
    <s v="4pm - 4:30pm"/>
    <n v="1200"/>
    <n v="50.53"/>
    <n v="52.95"/>
    <n v="51.74"/>
    <s v="Not Feasible. Worked 36 hours straight. On standby 1270 for 1.5 hrs (4:30am - 6:00am) each day."/>
  </r>
  <r>
    <n v="54817601"/>
    <s v="Daniel Kresse"/>
    <n v="20012618"/>
    <d v="2023-10-13T15:21:34"/>
    <d v="2023-10-13T00:00:00"/>
    <d v="2023-10-13T08:00:00"/>
    <d v="2023-10-13T16:30:00"/>
    <n v="8"/>
    <s v="Posted to HRMS"/>
    <x v="0"/>
    <s v="WSH-CENT/SS WORKER"/>
    <s v="4:30am - 8:00am; 4:00pm - 4:30am"/>
    <n v="15.5"/>
    <s v="Y"/>
    <n v="0.5"/>
    <s v="4pm - 4:30pm"/>
    <n v="1200"/>
    <n v="50.53"/>
    <n v="52.95"/>
    <n v="51.74"/>
    <m/>
  </r>
  <r>
    <n v="54817602"/>
    <s v="Daniel Kresse"/>
    <n v="20012618"/>
    <d v="2023-10-13T15:21:36"/>
    <d v="2023-10-14T00:00:00"/>
    <d v="2023-10-14T00:00:00"/>
    <d v="2023-10-14T23:59:00"/>
    <n v="0"/>
    <s v="Posted to HRMS"/>
    <x v="1"/>
    <s v="N/A"/>
    <s v="8am - 8:30pm"/>
    <n v="12"/>
    <s v="N"/>
    <s v="N/A"/>
    <s v="N/A"/>
    <s v="N/A"/>
    <s v="N/A"/>
    <s v="N/A"/>
    <s v="N/A"/>
    <m/>
  </r>
  <r>
    <n v="54817603"/>
    <s v="Daniel Kresse"/>
    <n v="20012618"/>
    <d v="2023-10-13T15:21:38"/>
    <d v="2023-10-15T00:00:00"/>
    <d v="2023-10-15T00:00:00"/>
    <d v="2023-10-15T23:59:00"/>
    <n v="0"/>
    <s v="Posted to HRMS"/>
    <x v="1"/>
    <s v="N/A"/>
    <s v="None"/>
    <s v="N/A"/>
    <s v="N/A"/>
    <s v="N/A"/>
    <s v="N/A"/>
    <s v="N/A"/>
    <s v="N/A"/>
    <s v="N/A"/>
    <s v="N/A"/>
    <m/>
  </r>
  <r>
    <n v="55107947"/>
    <s v="Daniel Kresse"/>
    <n v="20012618"/>
    <d v="2023-10-31T09:25:48"/>
    <d v="2023-10-16T00:00:00"/>
    <d v="2023-10-16T08:00:00"/>
    <d v="2023-10-16T16:30:00"/>
    <n v="8"/>
    <s v="Posted to HRMS"/>
    <x v="3"/>
    <s v="WSH-CENT/SS WORKER"/>
    <s v="5pm - 10pm"/>
    <n v="5"/>
    <s v="N"/>
    <s v="N/A"/>
    <s v="N/A"/>
    <s v="N/A"/>
    <s v="N/A"/>
    <s v="N/A"/>
    <s v="N/A"/>
    <m/>
  </r>
  <r>
    <n v="55107953"/>
    <s v="Daniel Kresse"/>
    <n v="20012618"/>
    <d v="2023-10-31T09:26:03"/>
    <d v="2023-10-17T00:00:00"/>
    <d v="2023-10-17T08:00:00"/>
    <d v="2023-10-17T16:30:00"/>
    <n v="8"/>
    <s v="Posted to HRMS"/>
    <x v="3"/>
    <s v="WSH-CENT/SS WORKER"/>
    <s v="5pm - 10pm"/>
    <n v="5"/>
    <s v="N"/>
    <s v="N/A"/>
    <s v="N/A"/>
    <s v="N/A"/>
    <s v="N/A"/>
    <s v="N/A"/>
    <s v="N/A"/>
    <m/>
  </r>
  <r>
    <n v="55107970"/>
    <s v="Daniel Kresse"/>
    <n v="20012618"/>
    <d v="2023-10-31T09:26:29"/>
    <d v="2023-10-18T00:00:00"/>
    <d v="2023-10-18T08:00:00"/>
    <d v="2023-10-18T16:30:00"/>
    <n v="8"/>
    <s v="Posted to HRMS"/>
    <x v="3"/>
    <s v="WSH-CENT/SS WORKER"/>
    <s v="5pm - 10pm"/>
    <n v="5"/>
    <s v="N"/>
    <s v="N/A"/>
    <s v="N/A"/>
    <s v="N/A"/>
    <s v="N/A"/>
    <s v="N/A"/>
    <s v="N/A"/>
    <m/>
  </r>
  <r>
    <n v="55107982"/>
    <s v="Daniel Kresse"/>
    <n v="20012618"/>
    <d v="2023-10-31T09:26:58"/>
    <d v="2023-10-19T00:00:00"/>
    <d v="2023-10-19T08:00:00"/>
    <d v="2023-10-19T16:30:00"/>
    <n v="8"/>
    <s v="Posted to HRMS"/>
    <x v="3"/>
    <s v="WSH-CENT/SS WORKER"/>
    <s v="None"/>
    <s v="N/A"/>
    <s v="N/A"/>
    <s v="N/A"/>
    <s v="N/A"/>
    <s v="N/A"/>
    <s v="N/A"/>
    <s v="N/A"/>
    <s v="N/A"/>
    <m/>
  </r>
  <r>
    <n v="55107993"/>
    <s v="Daniel Kresse"/>
    <n v="20012618"/>
    <d v="2023-10-31T09:27:17"/>
    <d v="2023-10-20T00:00:00"/>
    <d v="2023-10-20T08:00:00"/>
    <d v="2023-10-20T16:30:00"/>
    <n v="8"/>
    <s v="Posted to HRMS"/>
    <x v="3"/>
    <s v="WSH-CENT/SS WORKER"/>
    <s v="5pm - 10pm"/>
    <n v="5"/>
    <s v="N"/>
    <s v="N/A"/>
    <s v="N/A"/>
    <s v="N/A"/>
    <s v="N/A"/>
    <s v="N/A"/>
    <s v="N/A"/>
    <m/>
  </r>
  <r>
    <n v="55109134"/>
    <s v="Daniel Kresse"/>
    <n v="20012618"/>
    <d v="2023-10-31T10:03:38"/>
    <d v="2023-10-21T00:00:00"/>
    <d v="2023-10-21T00:00:00"/>
    <d v="2023-10-21T23:59:00"/>
    <n v="0"/>
    <s v="Posted to HRMS"/>
    <x v="1"/>
    <s v="N/A"/>
    <s v="5pm - 10pm"/>
    <n v="5"/>
    <s v="N"/>
    <s v="N/A"/>
    <s v="N/A"/>
    <s v="N/A"/>
    <s v="N/A"/>
    <s v="N/A"/>
    <s v="N/A"/>
    <m/>
  </r>
  <r>
    <n v="55108136"/>
    <s v="Daniel Kresse"/>
    <n v="20012618"/>
    <d v="2023-10-31T09:33:14"/>
    <d v="2023-10-21T00:00:00"/>
    <d v="2023-10-21T08:00:00"/>
    <d v="2023-10-21T16:30:00"/>
    <n v="8"/>
    <s v="Canceled"/>
    <x v="3"/>
    <s v="WSH-CENT/SS WORKER"/>
    <m/>
    <m/>
    <m/>
    <m/>
    <m/>
    <m/>
    <m/>
    <m/>
    <m/>
    <s v="Cancelled,  created in error."/>
  </r>
  <r>
    <n v="55109146"/>
    <s v="Daniel Kresse"/>
    <n v="20012618"/>
    <d v="2023-10-31T10:03:51"/>
    <d v="2023-10-22T00:00:00"/>
    <d v="2023-10-22T00:00:00"/>
    <d v="2023-10-22T23:59:00"/>
    <n v="0"/>
    <s v="Posted to HRMS"/>
    <x v="1"/>
    <s v="N/A"/>
    <s v="None"/>
    <s v="N/A"/>
    <s v="N/A"/>
    <s v="N/A"/>
    <s v="N/A"/>
    <s v="N/A"/>
    <s v="N/A"/>
    <s v="N/A"/>
    <s v="N/A"/>
    <m/>
  </r>
  <r>
    <n v="55108195"/>
    <s v="Daniel Kresse"/>
    <n v="20012618"/>
    <d v="2023-10-31T09:34:56"/>
    <d v="2023-10-23T00:00:00"/>
    <d v="2023-10-23T08:00:00"/>
    <d v="2023-10-23T16:30:00"/>
    <n v="8"/>
    <s v="Posted to HRMS"/>
    <x v="3"/>
    <s v="WSH-CENT/SS WORKER"/>
    <s v="5pm - 10pm"/>
    <n v="5"/>
    <s v="N"/>
    <s v="N/A"/>
    <s v="N/A"/>
    <s v="N/A"/>
    <s v="N/A"/>
    <s v="N/A"/>
    <s v="N/A"/>
    <m/>
  </r>
  <r>
    <n v="55108342"/>
    <s v="Daniel Kresse"/>
    <n v="20012618"/>
    <d v="2023-10-31T09:38:27"/>
    <d v="2023-10-24T00:00:00"/>
    <d v="2023-10-24T08:00:00"/>
    <d v="2023-10-24T16:30:00"/>
    <n v="8"/>
    <s v="Posted to HRMS"/>
    <x v="3"/>
    <s v="WSH-CENT/SS WORKER"/>
    <s v="5pm - 10pm"/>
    <n v="5"/>
    <s v="N"/>
    <s v="N/A"/>
    <s v="N/A"/>
    <s v="N/A"/>
    <s v="N/A"/>
    <s v="N/A"/>
    <s v="N/A"/>
    <m/>
  </r>
  <r>
    <n v="55108650"/>
    <s v="Daniel Kresse"/>
    <n v="20012618"/>
    <d v="2023-10-31T09:49:35"/>
    <d v="2023-10-25T00:00:00"/>
    <d v="2023-10-25T08:00:00"/>
    <d v="2023-10-25T16:30:00"/>
    <n v="8"/>
    <s v="Posted to HRMS"/>
    <x v="3"/>
    <s v="WSH-CENT/SS WORKER"/>
    <s v="4:30am - 8:00am; 4:00pm - 4:30am"/>
    <n v="15.5"/>
    <s v="Y"/>
    <n v="0.5"/>
    <s v="4pm - 4:30pm"/>
    <n v="1200"/>
    <n v="50.53"/>
    <n v="52.95"/>
    <n v="51.74"/>
    <s v="Not feasible. Working 23.5 hours a day for 3 days straight. On standby 1270 for 1.5 hrs (4:30am - 6:00am) each day."/>
  </r>
  <r>
    <n v="55109014"/>
    <s v="Daniel Kresse"/>
    <n v="20012618"/>
    <d v="2023-10-31T10:02:05"/>
    <d v="2023-10-26T00:00:00"/>
    <d v="2023-10-26T08:00:00"/>
    <d v="2023-10-26T16:30:00"/>
    <n v="8"/>
    <s v="Posted to HRMS"/>
    <x v="3"/>
    <s v="WSH-CENT/SS WORKER"/>
    <s v="4:30am - 8:00am; 4:00pm - 4:30am"/>
    <n v="15.5"/>
    <s v="Y"/>
    <n v="0.5"/>
    <s v="4pm - 4:30pm"/>
    <n v="1200"/>
    <n v="50.53"/>
    <n v="52.95"/>
    <n v="51.74"/>
    <m/>
  </r>
  <r>
    <n v="55109039"/>
    <s v="Daniel Kresse"/>
    <n v="20012618"/>
    <d v="2023-10-31T10:02:27"/>
    <d v="2023-10-27T00:00:00"/>
    <d v="2023-10-27T08:00:00"/>
    <d v="2023-10-27T16:30:00"/>
    <n v="8"/>
    <s v="Posted to HRMS"/>
    <x v="3"/>
    <s v="WSH-CENT/SS WORKER"/>
    <s v="4:30am - 8:00am; 4:00pm - 4:30am"/>
    <n v="15.5"/>
    <s v="Y"/>
    <n v="0.5"/>
    <s v="4pm - 4:30pm"/>
    <n v="1200"/>
    <n v="50.53"/>
    <n v="52.95"/>
    <n v="51.74"/>
    <m/>
  </r>
  <r>
    <n v="55109131"/>
    <s v="Daniel Kresse"/>
    <n v="20012618"/>
    <d v="2023-10-31T10:03:33"/>
    <d v="2023-10-28T00:00:00"/>
    <d v="2023-10-28T00:00:00"/>
    <d v="2023-10-28T23:59:00"/>
    <n v="0"/>
    <s v="Posted to HRMS"/>
    <x v="1"/>
    <s v="N/A"/>
    <s v="8am - 8:30pm"/>
    <n v="12"/>
    <s v="N"/>
    <s v="N/A"/>
    <s v="N/A"/>
    <s v="N/A"/>
    <s v="N/A"/>
    <s v="N/A"/>
    <s v="N/A"/>
    <m/>
  </r>
  <r>
    <n v="55109102"/>
    <s v="Daniel Kresse"/>
    <n v="20012618"/>
    <d v="2023-10-31T10:03:14"/>
    <d v="2023-10-29T00:00:00"/>
    <d v="2023-10-29T00:00:00"/>
    <d v="2023-10-29T23:59:00"/>
    <n v="0"/>
    <s v="Posted to HRMS"/>
    <x v="1"/>
    <s v="N/A"/>
    <s v="None"/>
    <s v="N/A"/>
    <s v="N/A"/>
    <s v="N/A"/>
    <s v="N/A"/>
    <s v="N/A"/>
    <s v="N/A"/>
    <s v="N/A"/>
    <s v="N/A"/>
    <m/>
  </r>
  <r>
    <n v="55109065"/>
    <s v="Daniel Kresse"/>
    <n v="20012618"/>
    <d v="2023-10-31T10:02:41"/>
    <d v="2023-10-30T00:00:00"/>
    <d v="2023-10-30T08:00:00"/>
    <d v="2023-10-30T16:30:00"/>
    <n v="8"/>
    <s v="Posted to HRMS"/>
    <x v="3"/>
    <s v="WSH-CENT/SS WORKER"/>
    <s v="5pm - 10pm"/>
    <n v="5"/>
    <s v="N"/>
    <s v="N/A"/>
    <s v="N/A"/>
    <s v="N/A"/>
    <s v="N/A"/>
    <s v="N/A"/>
    <s v="N/A"/>
    <m/>
  </r>
  <r>
    <n v="55109090"/>
    <s v="Daniel Kresse"/>
    <n v="20012618"/>
    <d v="2023-10-31T10:03:01"/>
    <d v="2023-10-31T00:00:00"/>
    <d v="2023-10-31T08:00:00"/>
    <d v="2023-10-31T16:30:00"/>
    <n v="8"/>
    <s v="Posted to HRMS"/>
    <x v="3"/>
    <s v="WSH-CENT/SS WORKER"/>
    <s v="5pm - 10pm"/>
    <n v="5"/>
    <s v="N"/>
    <s v="N/A"/>
    <s v="N/A"/>
    <s v="N/A"/>
    <s v="N/A"/>
    <s v="N/A"/>
    <s v="N/A"/>
    <m/>
  </r>
  <r>
    <n v="55364279"/>
    <s v="Daniel Kresse"/>
    <n v="20012618"/>
    <d v="2023-11-15T09:26:24"/>
    <d v="2023-11-01T00:00:00"/>
    <d v="2023-11-01T08:00:00"/>
    <d v="2023-11-01T16:30:00"/>
    <n v="8"/>
    <s v="Posted to HRMS"/>
    <x v="3"/>
    <s v="WSH-CENT/SS WORKER"/>
    <s v="5pm - 10pm"/>
    <n v="5"/>
    <s v="N"/>
    <s v="N/A"/>
    <s v="N/A"/>
    <s v="N/A"/>
    <s v="N/A"/>
    <s v="N/A"/>
    <s v="N/A"/>
    <m/>
  </r>
  <r>
    <n v="55364282"/>
    <s v="Daniel Kresse"/>
    <n v="20012618"/>
    <d v="2023-11-15T09:26:27"/>
    <d v="2023-11-02T00:00:00"/>
    <d v="2023-11-02T08:00:00"/>
    <d v="2023-11-02T16:30:00"/>
    <n v="8"/>
    <s v="Posted to HRMS"/>
    <x v="0"/>
    <s v="WSH-CENT/SS WORKER"/>
    <s v="None"/>
    <s v="N/A"/>
    <s v="N/A"/>
    <s v="N/A"/>
    <s v="N/A"/>
    <s v="N/A"/>
    <s v="N/A"/>
    <s v="N/A"/>
    <s v="N/A"/>
    <m/>
  </r>
  <r>
    <n v="55364280"/>
    <s v="Daniel Kresse"/>
    <n v="20012618"/>
    <d v="2023-11-15T09:26:25"/>
    <d v="2023-11-03T00:00:00"/>
    <d v="2023-11-03T08:00:00"/>
    <d v="2023-11-03T16:30:00"/>
    <n v="8"/>
    <s v="Posted to HRMS"/>
    <x v="3"/>
    <s v="WSH-CENT/SS WORKER"/>
    <s v="5pm - 10pm"/>
    <n v="5"/>
    <s v="N"/>
    <s v="N/A"/>
    <s v="N/A"/>
    <s v="N/A"/>
    <s v="N/A"/>
    <s v="N/A"/>
    <s v="N/A"/>
    <m/>
  </r>
  <r>
    <n v="55364303"/>
    <s v="Daniel Kresse"/>
    <n v="20012618"/>
    <d v="2023-11-15T09:26:57"/>
    <d v="2023-11-04T00:00:00"/>
    <d v="2023-11-04T00:00:00"/>
    <d v="2023-11-04T23:59:00"/>
    <n v="0"/>
    <s v="Posted to HRMS"/>
    <x v="1"/>
    <s v="N/A"/>
    <s v="5pm - 10pm"/>
    <n v="5"/>
    <s v="N"/>
    <s v="N/A"/>
    <s v="N/A"/>
    <s v="N/A"/>
    <s v="N/A"/>
    <s v="N/A"/>
    <s v="N/A"/>
    <m/>
  </r>
  <r>
    <n v="55364304"/>
    <s v="Daniel Kresse"/>
    <n v="20012618"/>
    <d v="2023-11-15T09:26:59"/>
    <d v="2023-11-05T00:00:00"/>
    <d v="2023-11-05T00:00:00"/>
    <d v="2023-11-05T23:59:00"/>
    <n v="0"/>
    <s v="Posted to HRMS"/>
    <x v="1"/>
    <s v="N/A"/>
    <s v="None"/>
    <s v="N/A"/>
    <s v="N/A"/>
    <s v="N/A"/>
    <s v="N/A"/>
    <s v="N/A"/>
    <s v="N/A"/>
    <s v="N/A"/>
    <s v="N/A"/>
    <m/>
  </r>
  <r>
    <n v="55364283"/>
    <s v="Daniel Kresse"/>
    <n v="20012618"/>
    <d v="2023-11-15T09:26:31"/>
    <d v="2023-11-06T00:00:00"/>
    <d v="2023-11-06T08:00:00"/>
    <d v="2023-11-06T16:30:00"/>
    <n v="8"/>
    <s v="Posted to HRMS"/>
    <x v="3"/>
    <s v="WSH-CENT/SS WORKER"/>
    <s v="5pm - 10pm"/>
    <n v="5"/>
    <s v="N"/>
    <s v="N/A"/>
    <s v="N/A"/>
    <s v="N/A"/>
    <s v="N/A"/>
    <s v="N/A"/>
    <s v="N/A"/>
    <m/>
  </r>
  <r>
    <n v="55364285"/>
    <s v="Daniel Kresse"/>
    <n v="20012618"/>
    <d v="2023-11-15T09:26:32"/>
    <d v="2023-11-07T00:00:00"/>
    <d v="2023-11-07T08:00:00"/>
    <d v="2023-11-07T16:30:00"/>
    <n v="8"/>
    <s v="Posted to HRMS"/>
    <x v="3"/>
    <s v="WSH-CENT/SS WORKER"/>
    <s v="5pm - 10pm"/>
    <n v="5"/>
    <s v="N"/>
    <s v="N/A"/>
    <s v="N/A"/>
    <s v="N/A"/>
    <s v="N/A"/>
    <s v="N/A"/>
    <s v="N/A"/>
    <m/>
  </r>
  <r>
    <n v="55364287"/>
    <s v="Daniel Kresse"/>
    <n v="20012618"/>
    <d v="2023-11-15T09:26:34"/>
    <d v="2023-11-08T00:00:00"/>
    <d v="2023-11-08T08:00:00"/>
    <d v="2023-11-08T16:30:00"/>
    <n v="8"/>
    <s v="Posted to HRMS"/>
    <x v="3"/>
    <s v="WSH-CENT/SS WORKER"/>
    <s v="4:30am - 8:00am; 4:00pm - 4:30am"/>
    <n v="15.5"/>
    <s v="Y"/>
    <n v="0.5"/>
    <s v="4pm - 4:30pm"/>
    <n v="1200"/>
    <n v="50.53"/>
    <n v="52.95"/>
    <n v="51.74"/>
    <s v="See U 201"/>
  </r>
  <r>
    <n v="55364288"/>
    <s v="Daniel Kresse"/>
    <n v="20012618"/>
    <d v="2023-11-15T09:26:36"/>
    <d v="2023-11-09T00:00:00"/>
    <d v="2023-11-09T08:00:00"/>
    <d v="2023-11-09T16:30:00"/>
    <n v="8"/>
    <s v="Canceled"/>
    <x v="3"/>
    <s v="WSH-CENT/SS WORKER"/>
    <m/>
    <m/>
    <m/>
    <m/>
    <m/>
    <m/>
    <m/>
    <m/>
    <m/>
    <s v="Cancelled,  created in error."/>
  </r>
  <r>
    <n v="55364289"/>
    <s v="Daniel Kresse"/>
    <n v="20012618"/>
    <d v="2023-11-15T09:26:42"/>
    <d v="2023-11-09T00:00:00"/>
    <d v="2023-11-09T08:00:00"/>
    <d v="2023-11-09T16:30:00"/>
    <n v="8"/>
    <s v="Posted to HRMS"/>
    <x v="0"/>
    <s v="WSH-CENT/SS WORKER"/>
    <s v="4:30am - 8:00am; 4:00pm - 4:30am"/>
    <n v="15.5"/>
    <s v="Y"/>
    <n v="0.5"/>
    <s v="4pm - 4:30pm"/>
    <n v="1200"/>
    <n v="50.53"/>
    <n v="52.95"/>
    <n v="51.74"/>
    <s v="Worked 48 hours straight since 11/8. On standby 1270 for 1.5 hrs (4:30am - 6:00am) each day."/>
  </r>
  <r>
    <n v="55364301"/>
    <s v="Daniel Kresse"/>
    <n v="20012618"/>
    <d v="2023-11-15T09:26:53"/>
    <d v="2023-11-11T00:00:00"/>
    <d v="2023-11-11T00:00:00"/>
    <d v="2023-11-11T23:59:00"/>
    <n v="0"/>
    <s v="Posted to HRMS"/>
    <x v="1"/>
    <s v="N/A"/>
    <s v="8am - 8:30pm"/>
    <n v="12"/>
    <s v="N"/>
    <s v="N/A"/>
    <s v="N/A"/>
    <m/>
    <s v="N/A"/>
    <s v="N/A"/>
    <s v="N/A"/>
    <m/>
  </r>
  <r>
    <n v="55364290"/>
    <s v="Daniel Kresse"/>
    <n v="20012618"/>
    <d v="2023-11-15T09:26:45"/>
    <d v="2023-11-11T00:00:00"/>
    <d v="2023-11-11T08:00:00"/>
    <d v="2023-11-11T16:30:00"/>
    <n v="8"/>
    <s v="Canceled"/>
    <x v="3"/>
    <s v="WSH-CENT/SS WORKER"/>
    <m/>
    <m/>
    <m/>
    <m/>
    <m/>
    <m/>
    <m/>
    <m/>
    <m/>
    <s v="Cancelled,  created in error."/>
  </r>
  <r>
    <n v="55364302"/>
    <s v="Daniel Kresse"/>
    <n v="20012618"/>
    <d v="2023-11-15T09:26:55"/>
    <d v="2023-11-12T00:00:00"/>
    <d v="2023-11-12T00:00:00"/>
    <d v="2023-11-12T23:59:00"/>
    <n v="0"/>
    <s v="Posted to HRMS"/>
    <x v="1"/>
    <s v="N/A"/>
    <s v="None"/>
    <s v="N/A"/>
    <s v="N/A"/>
    <s v="N/A"/>
    <s v="N/A"/>
    <s v="N/A"/>
    <s v="N/A"/>
    <s v="N/A"/>
    <s v="N/A"/>
    <m/>
  </r>
  <r>
    <n v="55364294"/>
    <s v="Daniel Kresse"/>
    <n v="20012618"/>
    <d v="2023-11-15T09:26:48"/>
    <d v="2023-11-13T00:00:00"/>
    <d v="2023-11-13T08:00:00"/>
    <d v="2023-11-13T16:30:00"/>
    <n v="8"/>
    <s v="Posted to HRMS"/>
    <x v="3"/>
    <s v="WSH-CENT/SS WORKER"/>
    <s v="5pm - 10pm"/>
    <n v="5"/>
    <s v="N"/>
    <s v="N/A"/>
    <s v="N/A"/>
    <s v="N/A"/>
    <s v="N/A"/>
    <s v="N/A"/>
    <s v="N/A"/>
    <m/>
  </r>
  <r>
    <n v="55364296"/>
    <s v="Daniel Kresse"/>
    <n v="20012618"/>
    <d v="2023-11-15T09:26:50"/>
    <d v="2023-11-14T00:00:00"/>
    <d v="2023-11-14T08:00:00"/>
    <d v="2023-11-14T16:30:00"/>
    <n v="8"/>
    <s v="Posted to HRMS"/>
    <x v="3"/>
    <s v="WSH-CENT/SS WORKER"/>
    <s v="5pm - 10pm"/>
    <n v="5"/>
    <s v="N"/>
    <s v="N/A"/>
    <s v="N/A"/>
    <s v="N/A"/>
    <s v="N/A"/>
    <s v="N/A"/>
    <s v="N/A"/>
    <m/>
  </r>
  <r>
    <n v="55364298"/>
    <s v="Daniel Kresse"/>
    <n v="20012618"/>
    <d v="2023-11-15T09:26:51"/>
    <d v="2023-11-15T00:00:00"/>
    <d v="2023-11-15T08:00:00"/>
    <d v="2023-11-15T16:30:00"/>
    <n v="8"/>
    <s v="Posted to HRMS"/>
    <x v="3"/>
    <s v="WSH-CENT/SS WORKER"/>
    <s v="4pm - 4:30am"/>
    <n v="12"/>
    <s v="Y"/>
    <n v="0.5"/>
    <s v="4pm - 4:30pm"/>
    <n v="1200"/>
    <n v="50.53"/>
    <n v="52.95"/>
    <n v="51.74"/>
    <s v="Worked 68.5 hours straight since 11/8. On standby 1270 for 1.5 hrs (4:30am - 6:00am) each day. 1225 for 6 hrs on 11/17."/>
  </r>
  <r>
    <n v="55612176"/>
    <s v="Daniel Kresse"/>
    <n v="20012618"/>
    <d v="2023-11-29T11:32:12"/>
    <d v="2023-11-16T00:00:00"/>
    <d v="2023-11-16T08:00:00"/>
    <d v="2023-11-16T16:30:00"/>
    <n v="8"/>
    <s v="Posted to HRMS"/>
    <x v="0"/>
    <s v="WSH-CENT/SS WORKER"/>
    <s v="4:30am - 8:00am; 4:00pm - 4:30am"/>
    <n v="15.5"/>
    <s v="Y"/>
    <n v="0.5"/>
    <s v="4pm - 4:30pm"/>
    <n v="1200"/>
    <n v="50.53"/>
    <n v="52.95"/>
    <n v="51.74"/>
    <m/>
  </r>
  <r>
    <n v="55612164"/>
    <s v="Daniel Kresse"/>
    <n v="20012618"/>
    <d v="2023-11-29T11:31:36"/>
    <d v="2023-11-17T00:00:00"/>
    <d v="2023-11-17T08:00:00"/>
    <d v="2023-11-17T16:30:00"/>
    <n v="8"/>
    <s v="Posted to HRMS"/>
    <x v="3"/>
    <s v="WSH-CENT/SS WORKER"/>
    <s v="4:30am - 8:00am; 4:00pm - 4:30am"/>
    <n v="15.5"/>
    <s v="Y"/>
    <n v="0.5"/>
    <s v="4pm - 4:30pm"/>
    <n v="1200"/>
    <n v="50.53"/>
    <n v="52.95"/>
    <n v="51.74"/>
    <m/>
  </r>
  <r>
    <n v="55612172"/>
    <s v="Daniel Kresse"/>
    <n v="20012618"/>
    <d v="2023-11-29T11:31:59"/>
    <d v="2023-11-18T00:00:00"/>
    <d v="2023-11-18T00:00:00"/>
    <d v="2023-11-18T23:59:00"/>
    <n v="0"/>
    <s v="Posted to HRMS"/>
    <x v="1"/>
    <s v="N/A"/>
    <s v="8am - 8:30pm"/>
    <n v="12"/>
    <s v="N"/>
    <s v="N/A"/>
    <s v="N/A"/>
    <s v="N/A"/>
    <s v="N/A"/>
    <s v="N/A"/>
    <s v="N/A"/>
    <m/>
  </r>
  <r>
    <n v="55612173"/>
    <s v="Daniel Kresse"/>
    <n v="20012618"/>
    <d v="2023-11-29T11:32:00"/>
    <d v="2023-11-19T00:00:00"/>
    <d v="2023-11-19T00:00:00"/>
    <d v="2023-11-19T23:59:00"/>
    <n v="0"/>
    <s v="Posted to HRMS"/>
    <x v="1"/>
    <s v="N/A"/>
    <s v="8am - 8:30pm"/>
    <n v="12"/>
    <s v="N"/>
    <s v="N/A"/>
    <s v="N/A"/>
    <s v="N/A"/>
    <s v="N/A"/>
    <s v="N/A"/>
    <s v="N/A"/>
    <m/>
  </r>
  <r>
    <n v="55612165"/>
    <s v="Daniel Kresse"/>
    <n v="20012618"/>
    <d v="2023-11-29T11:31:38"/>
    <d v="2023-11-20T00:00:00"/>
    <d v="2023-11-20T08:00:00"/>
    <d v="2023-11-20T16:30:00"/>
    <n v="8"/>
    <s v="Posted to HRMS"/>
    <x v="3"/>
    <s v="WSH-CENT/SS WORKER"/>
    <s v="5pm - 10pm"/>
    <n v="5"/>
    <s v="N"/>
    <s v="N/A"/>
    <s v="N/A"/>
    <s v="N/A"/>
    <s v="N/A"/>
    <s v="N/A"/>
    <s v="N/A"/>
    <m/>
  </r>
  <r>
    <n v="55612166"/>
    <s v="Daniel Kresse"/>
    <n v="20012618"/>
    <d v="2023-11-29T11:31:40"/>
    <d v="2023-11-21T00:00:00"/>
    <d v="2023-11-21T08:00:00"/>
    <d v="2023-11-21T16:30:00"/>
    <n v="8"/>
    <s v="Posted to HRMS"/>
    <x v="3"/>
    <s v="WSH-CENT/SS WORKER"/>
    <s v="None"/>
    <s v="N/A"/>
    <s v="N/A"/>
    <s v="N/A"/>
    <s v="N/A"/>
    <s v="N/A"/>
    <s v="N/A"/>
    <s v="N/A"/>
    <s v="N/A"/>
    <m/>
  </r>
  <r>
    <n v="55612167"/>
    <s v="Daniel Kresse"/>
    <n v="20012618"/>
    <d v="2023-11-29T11:31:42"/>
    <d v="2023-11-22T00:00:00"/>
    <d v="2023-11-22T08:00:00"/>
    <d v="2023-11-22T16:30:00"/>
    <n v="8"/>
    <s v="Posted to HRMS"/>
    <x v="3"/>
    <s v="WSH-CENT/SS WORKER"/>
    <s v="4:30am - 8:00am; 4:00pm - 4:30am"/>
    <n v="15.5"/>
    <s v="Y"/>
    <n v="0.5"/>
    <s v="4pm - 4:30pm"/>
    <n v="1200"/>
    <n v="50.53"/>
    <n v="52.95"/>
    <n v="51.74"/>
    <s v="24 hours worked straight.  On standby 1270 for 1.5 hrs (4:30am - 6:00am)"/>
  </r>
  <r>
    <n v="55612178"/>
    <s v="Daniel Kresse"/>
    <n v="20012618"/>
    <d v="2023-11-29T11:32:19"/>
    <d v="2023-11-25T00:00:00"/>
    <d v="2023-11-25T00:00:00"/>
    <d v="2023-11-25T23:59:00"/>
    <n v="0"/>
    <s v="Posted to HRMS"/>
    <x v="1"/>
    <s v="N/A"/>
    <s v="8am - 8:30pm"/>
    <n v="12"/>
    <s v="N"/>
    <s v="N/A"/>
    <s v="N/A"/>
    <s v="N/A"/>
    <s v="N/A"/>
    <s v="N/A"/>
    <s v="N/A"/>
    <m/>
  </r>
  <r>
    <n v="55612193"/>
    <s v="Daniel Kresse"/>
    <n v="20012618"/>
    <d v="2023-11-29T11:33:22"/>
    <d v="2023-11-26T00:00:00"/>
    <d v="2023-11-26T13:00:00"/>
    <d v="2023-11-26T16:00:00"/>
    <n v="3"/>
    <s v="Posted to HRMS"/>
    <x v="2"/>
    <s v="WSH-CFS WPAS-SOC WK"/>
    <s v="8am - 8:30pm"/>
    <n v="12"/>
    <s v="Y"/>
    <n v="3"/>
    <s v="1pm - 4pm"/>
    <n v="1200"/>
    <n v="50.53"/>
    <n v="52.95"/>
    <n v="310.44000000000005"/>
    <m/>
  </r>
  <r>
    <n v="55612168"/>
    <s v="Daniel Kresse"/>
    <n v="20012618"/>
    <d v="2023-11-29T11:31:47"/>
    <d v="2023-11-27T00:00:00"/>
    <d v="2023-11-27T08:00:00"/>
    <d v="2023-11-27T16:30:00"/>
    <n v="8"/>
    <s v="Posted to HRMS"/>
    <x v="3"/>
    <s v="WSH-CENT/SS WORKER"/>
    <s v="5pm - 10pm"/>
    <n v="5"/>
    <s v="N"/>
    <s v="N/A"/>
    <s v="N/A"/>
    <s v="N/A"/>
    <s v="N/A"/>
    <s v="N/A"/>
    <s v="N/A"/>
    <m/>
  </r>
  <r>
    <n v="55612169"/>
    <s v="Daniel Kresse"/>
    <n v="20012618"/>
    <d v="2023-11-29T11:31:50"/>
    <d v="2023-11-28T00:00:00"/>
    <d v="2023-11-28T08:00:00"/>
    <d v="2023-11-28T16:30:00"/>
    <n v="8"/>
    <s v="Posted to HRMS"/>
    <x v="3"/>
    <s v="WSH-CENT/SS WORKER"/>
    <s v="5pm - 10pm"/>
    <n v="5"/>
    <s v="N"/>
    <s v="N/A"/>
    <s v="N/A"/>
    <s v="N/A"/>
    <s v="N/A"/>
    <s v="N/A"/>
    <s v="N/A"/>
    <m/>
  </r>
  <r>
    <n v="55612170"/>
    <s v="Daniel Kresse"/>
    <n v="20012618"/>
    <d v="2023-11-29T11:31:52"/>
    <d v="2023-11-29T00:00:00"/>
    <d v="2023-11-29T08:00:00"/>
    <d v="2023-11-29T16:30:00"/>
    <n v="8"/>
    <s v="Posted to HRMS"/>
    <x v="3"/>
    <s v="WSH-CENT/SS WORKER"/>
    <s v="None"/>
    <s v="N/A"/>
    <s v="N/A"/>
    <s v="N/A"/>
    <s v="N/A"/>
    <s v="N/A"/>
    <s v="N/A"/>
    <s v="N/A"/>
    <s v="N/A"/>
    <m/>
  </r>
  <r>
    <n v="55675372"/>
    <s v="Daniel Kresse"/>
    <n v="20012618"/>
    <d v="2023-12-01T09:40:31"/>
    <d v="2023-11-30T00:00:00"/>
    <d v="2023-11-30T08:00:00"/>
    <d v="2023-11-30T16:30:00"/>
    <n v="8"/>
    <s v="Posted to HRMS"/>
    <x v="0"/>
    <s v="WSH-CENT/SS WORKER"/>
    <s v="None"/>
    <s v="N/A"/>
    <s v="N/A"/>
    <s v="N/A"/>
    <s v="N/A"/>
    <s v="N/A"/>
    <s v="N/A"/>
    <s v="N/A"/>
    <s v="N/A"/>
    <m/>
  </r>
  <r>
    <n v="55675348"/>
    <s v="Daniel Kresse"/>
    <n v="20012618"/>
    <d v="2023-12-01T09:40:04"/>
    <d v="2023-11-30T00:00:00"/>
    <d v="2023-11-30T13:00:00"/>
    <d v="2023-11-30T16:00:00"/>
    <n v="3"/>
    <s v="Canceled"/>
    <x v="2"/>
    <s v="WSH-CFS WPAS-SOC WK"/>
    <m/>
    <m/>
    <m/>
    <m/>
    <m/>
    <m/>
    <m/>
    <m/>
    <m/>
    <s v="Cancelled,  created in error."/>
  </r>
  <r>
    <n v="55888346"/>
    <s v="Daniel Kresse"/>
    <n v="20012618"/>
    <d v="2023-12-12T09:51:55"/>
    <d v="2023-12-01T00:00:00"/>
    <d v="2023-12-01T08:00:00"/>
    <d v="2023-12-01T16:30:00"/>
    <n v="8"/>
    <s v="Posted to HRMS"/>
    <x v="3"/>
    <s v="WSH-CENT/SS WORKER"/>
    <s v="4:00pm - 4:30am"/>
    <n v="12"/>
    <s v="Y"/>
    <n v="0.5"/>
    <s v="4pm - 4:30pm"/>
    <n v="1200"/>
    <n v="50.53"/>
    <n v="52.95"/>
    <n v="51.74"/>
    <m/>
  </r>
  <r>
    <n v="55888360"/>
    <s v="Daniel Kresse"/>
    <n v="20012618"/>
    <d v="2023-12-12T09:52:16"/>
    <d v="2023-12-02T00:00:00"/>
    <d v="2023-12-02T00:00:00"/>
    <d v="2023-12-02T23:59:00"/>
    <n v="0"/>
    <s v="Posted to HRMS"/>
    <x v="1"/>
    <s v="N/A"/>
    <s v="8am - 2:30pm"/>
    <n v="6"/>
    <s v="N"/>
    <s v="N/A"/>
    <s v="N/A"/>
    <s v="N/A"/>
    <s v="N/A"/>
    <s v="N/A"/>
    <s v="N/A"/>
    <m/>
  </r>
  <r>
    <n v="55888361"/>
    <s v="Daniel Kresse"/>
    <n v="20012618"/>
    <d v="2023-12-12T09:52:17"/>
    <d v="2023-12-03T00:00:00"/>
    <d v="2023-12-03T00:00:00"/>
    <d v="2023-12-03T23:59:00"/>
    <n v="0"/>
    <s v="Posted to HRMS"/>
    <x v="1"/>
    <s v="N/A"/>
    <s v="None"/>
    <s v="N/A"/>
    <s v="N/A"/>
    <s v="N/A"/>
    <s v="N/A"/>
    <s v="N/A"/>
    <s v="N/A"/>
    <s v="N/A"/>
    <s v="N/A"/>
    <m/>
  </r>
  <r>
    <n v="55888349"/>
    <s v="Daniel Kresse"/>
    <n v="20012618"/>
    <d v="2023-12-12T09:51:58"/>
    <d v="2023-12-04T00:00:00"/>
    <d v="2023-12-04T08:00:00"/>
    <d v="2023-12-04T16:30:00"/>
    <n v="8"/>
    <s v="Posted to HRMS"/>
    <x v="3"/>
    <s v="WSH-CENT/SS WORKER"/>
    <s v="5pm - 10pm"/>
    <n v="5"/>
    <s v="N"/>
    <s v="N/A"/>
    <s v="N/A"/>
    <s v="N/A"/>
    <s v="N/A"/>
    <s v="N/A"/>
    <s v="N/A"/>
    <m/>
  </r>
  <r>
    <n v="55888350"/>
    <s v="Daniel Kresse"/>
    <n v="20012618"/>
    <d v="2023-12-12T09:51:59"/>
    <d v="2023-12-05T00:00:00"/>
    <d v="2023-12-05T08:00:00"/>
    <d v="2023-12-05T16:30:00"/>
    <n v="8"/>
    <s v="Posted to HRMS"/>
    <x v="3"/>
    <s v="WSH-CENT/SS WORKER"/>
    <s v="5pm - 10pm"/>
    <n v="5"/>
    <s v="N"/>
    <s v="N/A"/>
    <s v="N/A"/>
    <s v="N/A"/>
    <s v="N/A"/>
    <s v="N/A"/>
    <s v="N/A"/>
    <m/>
  </r>
  <r>
    <n v="55888351"/>
    <s v="Daniel Kresse"/>
    <n v="20012618"/>
    <d v="2023-12-12T09:52:00"/>
    <d v="2023-12-06T00:00:00"/>
    <d v="2023-12-06T08:00:00"/>
    <d v="2023-12-06T16:30:00"/>
    <n v="8"/>
    <s v="Posted to HRMS"/>
    <x v="3"/>
    <s v="WSH-CENT/SS WORKER"/>
    <s v="4:30am - 8:00am; 4:00pm - 4:30am"/>
    <n v="15.5"/>
    <s v="Y"/>
    <n v="0.5"/>
    <s v="4pm - 4:30pm"/>
    <n v="1200"/>
    <n v="50.53"/>
    <n v="52.95"/>
    <n v="51.74"/>
    <s v="Worked 48 hours stright. On standby 1270 for 1.5 hrs (4:30am - 6:00am) each day."/>
  </r>
  <r>
    <n v="55890475"/>
    <s v="Daniel Kresse"/>
    <n v="20012618"/>
    <d v="2023-12-12T12:44:42"/>
    <d v="2023-12-07T00:00:00"/>
    <d v="2023-12-07T08:00:00"/>
    <d v="2023-12-07T16:30:00"/>
    <n v="8"/>
    <s v="Posted to HRMS"/>
    <x v="0"/>
    <s v="WSH-CENT/SS WORKER"/>
    <s v="4:30am - 8:00am; 4:00pm - 4:30am"/>
    <n v="15.5"/>
    <s v="Y"/>
    <n v="0.5"/>
    <s v="4pm - 4:30pm"/>
    <n v="1200"/>
    <n v="50.53"/>
    <n v="52.95"/>
    <n v="51.74"/>
    <m/>
  </r>
  <r>
    <n v="55888352"/>
    <s v="Daniel Kresse"/>
    <n v="20012618"/>
    <d v="2023-12-12T09:52:03"/>
    <d v="2023-12-08T00:00:00"/>
    <d v="2023-12-08T08:00:00"/>
    <d v="2023-12-08T16:30:00"/>
    <n v="8"/>
    <s v="Posted to HRMS"/>
    <x v="3"/>
    <s v="WSH-CENT/SS WORKER"/>
    <s v="5pm - 7pm"/>
    <n v="2"/>
    <s v="N"/>
    <s v="N/A"/>
    <s v="N/A"/>
    <s v="N/A"/>
    <s v="N/A"/>
    <s v="N/A"/>
    <s v="N/A"/>
    <m/>
  </r>
  <r>
    <n v="55888362"/>
    <s v="Daniel Kresse"/>
    <n v="20012618"/>
    <d v="2023-12-12T09:52:19"/>
    <d v="2023-12-09T00:00:00"/>
    <d v="2023-12-09T00:00:00"/>
    <d v="2023-12-09T23:59:00"/>
    <n v="0"/>
    <s v="Posted to HRMS"/>
    <x v="1"/>
    <s v="N/A"/>
    <s v="None"/>
    <s v="N/A"/>
    <s v="N/A"/>
    <s v="N/A"/>
    <s v="N/A"/>
    <s v="N/A"/>
    <s v="N/A"/>
    <s v="N/A"/>
    <s v="N/A"/>
    <m/>
  </r>
  <r>
    <n v="55888363"/>
    <s v="Daniel Kresse"/>
    <n v="20012618"/>
    <d v="2023-12-12T09:52:21"/>
    <d v="2023-12-10T00:00:00"/>
    <d v="2023-12-10T00:00:00"/>
    <d v="2023-12-10T23:59:00"/>
    <n v="0"/>
    <s v="Posted to HRMS"/>
    <x v="1"/>
    <s v="N/A"/>
    <s v="None"/>
    <s v="N/A"/>
    <s v="N/A"/>
    <s v="N/A"/>
    <s v="N/A"/>
    <s v="N/A"/>
    <s v="N/A"/>
    <s v="N/A"/>
    <s v="N/A"/>
    <m/>
  </r>
  <r>
    <n v="55888354"/>
    <s v="Daniel Kresse"/>
    <n v="20012618"/>
    <d v="2023-12-12T09:52:06"/>
    <d v="2023-12-11T00:00:00"/>
    <d v="2023-12-11T08:00:00"/>
    <d v="2023-12-11T16:30:00"/>
    <n v="8"/>
    <s v="Posted to HRMS"/>
    <x v="3"/>
    <s v="WSH-CENT/SS WORKER"/>
    <s v="5pm - 10pm"/>
    <n v="5"/>
    <s v="N"/>
    <s v="N/A"/>
    <s v="N/A"/>
    <s v="N/A"/>
    <s v="N/A"/>
    <s v="N/A"/>
    <s v="N/A"/>
    <m/>
  </r>
  <r>
    <n v="55890499"/>
    <s v="Daniel Kresse"/>
    <n v="20012618"/>
    <d v="2023-12-12T12:47:36"/>
    <d v="2023-12-11T00:00:00"/>
    <d v="2023-12-11T17:00:00"/>
    <d v="2023-12-11T20:00:00"/>
    <n v="3"/>
    <s v="Posted to HRMS"/>
    <x v="2"/>
    <s v="WSH-COAS SOCIAL WORK"/>
    <s v="5pm - 10pm"/>
    <n v="5"/>
    <s v="Y"/>
    <n v="3"/>
    <s v="5pm - 8pm"/>
    <n v="1200"/>
    <n v="50.53"/>
    <n v="52.95"/>
    <n v="310.44000000000005"/>
    <m/>
  </r>
  <r>
    <n v="55888355"/>
    <s v="Daniel Kresse"/>
    <n v="20012618"/>
    <d v="2023-12-12T09:52:07"/>
    <d v="2023-12-12T00:00:00"/>
    <d v="2023-12-12T08:00:00"/>
    <d v="2023-12-12T16:30:00"/>
    <n v="8"/>
    <s v="Posted to HRMS"/>
    <x v="3"/>
    <s v="WSH-CENT/SS WORKER"/>
    <s v="5pm - 10pm"/>
    <n v="5"/>
    <s v="N"/>
    <s v="N/A"/>
    <s v="N/A"/>
    <s v="N/A"/>
    <s v="N/A"/>
    <s v="N/A"/>
    <s v="N/A"/>
    <m/>
  </r>
  <r>
    <n v="55908263"/>
    <s v="Daniel Kresse"/>
    <n v="20012618"/>
    <d v="2023-12-13T13:17:36"/>
    <d v="2023-12-13T00:00:00"/>
    <d v="2023-12-13T08:00:00"/>
    <d v="2023-12-13T16:30:00"/>
    <n v="8"/>
    <s v="Posted to HRMS"/>
    <x v="3"/>
    <s v="WSH-CENT/SS WORKER"/>
    <s v="4:30pm - 12:30am"/>
    <n v="8"/>
    <s v="N"/>
    <s v="N/A"/>
    <s v="N/A"/>
    <s v="N/A"/>
    <s v="N/A"/>
    <s v="N/A"/>
    <s v="N/A"/>
    <m/>
  </r>
  <r>
    <n v="56433513"/>
    <s v="Daniel Kresse"/>
    <n v="20012618"/>
    <d v="2024-01-12T13:00:39"/>
    <d v="2024-01-02T00:00:00"/>
    <d v="2024-01-02T08:00:00"/>
    <d v="2024-01-02T16:30:00"/>
    <n v="8"/>
    <s v="Posted to HRMS"/>
    <x v="0"/>
    <s v="WSH-CENT/SS WORKER"/>
    <s v="5pm - 11:59pm"/>
    <n v="7"/>
    <s v="N"/>
    <s v="N/A"/>
    <s v="N/A"/>
    <s v="N/A"/>
    <s v="N/A"/>
    <s v="N/A"/>
    <s v="N/A"/>
    <m/>
  </r>
  <r>
    <n v="56433501"/>
    <s v="Daniel Kresse"/>
    <n v="20012618"/>
    <d v="2024-01-12T13:00:14"/>
    <d v="2024-01-03T00:00:00"/>
    <d v="2024-01-03T08:00:00"/>
    <d v="2024-01-03T16:30:00"/>
    <n v="8"/>
    <s v="Posted to HRMS"/>
    <x v="3"/>
    <s v="WSH-CENT/SS WORKER"/>
    <s v="5pm - 11:59pm"/>
    <n v="7"/>
    <s v="N"/>
    <s v="N/A"/>
    <s v="N/A"/>
    <s v="N/A"/>
    <s v="N/A"/>
    <s v="N/A"/>
    <s v="N/A"/>
    <m/>
  </r>
  <r>
    <n v="56433505"/>
    <s v="Daniel Kresse"/>
    <n v="20012618"/>
    <d v="2024-01-12T13:00:18"/>
    <d v="2024-01-04T00:00:00"/>
    <d v="2024-01-04T08:00:00"/>
    <d v="2024-01-04T16:30:00"/>
    <n v="8"/>
    <s v="Posted to HRMS"/>
    <x v="3"/>
    <s v="WSH-CENT/SS WORKER"/>
    <s v="None"/>
    <s v="N/A"/>
    <s v="N/A"/>
    <s v="N/A"/>
    <s v="N/A"/>
    <s v="N/A"/>
    <s v="N/A"/>
    <s v="N/A"/>
    <s v="N/A"/>
    <m/>
  </r>
  <r>
    <n v="56433506"/>
    <s v="Daniel Kresse"/>
    <n v="20012618"/>
    <d v="2024-01-12T13:00:19"/>
    <d v="2024-01-05T00:00:00"/>
    <d v="2024-01-05T08:00:00"/>
    <d v="2024-01-05T16:30:00"/>
    <n v="8"/>
    <s v="Posted to HRMS"/>
    <x v="3"/>
    <s v="WSH-CENT/SS WORKER"/>
    <s v="5pm - 11:59pm"/>
    <n v="7"/>
    <s v="N"/>
    <s v="N/A"/>
    <s v="N/A"/>
    <s v="N/A"/>
    <s v="N/A"/>
    <s v="N/A"/>
    <s v="N/A"/>
    <m/>
  </r>
  <r>
    <n v="56433516"/>
    <s v="Daniel Kresse"/>
    <n v="20012618"/>
    <d v="2024-01-12T13:00:46"/>
    <d v="2024-01-06T00:00:00"/>
    <d v="2024-01-06T00:00:00"/>
    <d v="2024-01-06T23:59:00"/>
    <n v="0"/>
    <s v="Posted to HRMS"/>
    <x v="1"/>
    <s v="N/A"/>
    <s v="5pm - 11:59pm"/>
    <n v="7"/>
    <s v="N"/>
    <s v="N/A"/>
    <s v="N/A"/>
    <s v="N/A"/>
    <s v="N/A"/>
    <s v="N/A"/>
    <s v="N/A"/>
    <m/>
  </r>
  <r>
    <n v="56433517"/>
    <s v="Daniel Kresse"/>
    <n v="20012618"/>
    <d v="2024-01-12T13:00:46"/>
    <d v="2024-01-07T00:00:00"/>
    <d v="2024-01-07T00:00:00"/>
    <d v="2024-01-07T23:59:00"/>
    <n v="0"/>
    <s v="Posted to HRMS"/>
    <x v="1"/>
    <s v="N/A"/>
    <s v="None"/>
    <s v="N/A"/>
    <s v="N/A"/>
    <s v="N/A"/>
    <s v="N/A"/>
    <s v="N/A"/>
    <s v="N/A"/>
    <s v="N/A"/>
    <s v="N/A"/>
    <m/>
  </r>
  <r>
    <n v="56433507"/>
    <s v="Daniel Kresse"/>
    <n v="20012618"/>
    <d v="2024-01-12T13:00:22"/>
    <d v="2024-01-08T00:00:00"/>
    <d v="2024-01-08T08:00:00"/>
    <d v="2024-01-08T16:30:00"/>
    <n v="8"/>
    <s v="Posted to HRMS"/>
    <x v="3"/>
    <s v="WSH-CENT/SS WORKER"/>
    <s v="None"/>
    <s v="N/A"/>
    <s v="N/A"/>
    <s v="N/A"/>
    <s v="N/A"/>
    <s v="N/A"/>
    <s v="N/A"/>
    <s v="N/A"/>
    <s v="N/A"/>
    <m/>
  </r>
  <r>
    <n v="56433508"/>
    <s v="Daniel Kresse"/>
    <n v="20012618"/>
    <d v="2024-01-12T13:00:23"/>
    <d v="2024-01-09T00:00:00"/>
    <d v="2024-01-09T08:00:00"/>
    <d v="2024-01-09T16:30:00"/>
    <n v="8"/>
    <s v="Posted to HRMS"/>
    <x v="0"/>
    <s v="WSH-CENT/SS WORKER"/>
    <s v="None"/>
    <s v="N/A"/>
    <s v="N/A"/>
    <s v="N/A"/>
    <s v="N/A"/>
    <s v="N/A"/>
    <s v="N/A"/>
    <s v="N/A"/>
    <s v="N/A"/>
    <m/>
  </r>
  <r>
    <n v="56433509"/>
    <s v="Daniel Kresse"/>
    <n v="20012618"/>
    <d v="2024-01-12T13:00:25"/>
    <d v="2024-01-10T00:00:00"/>
    <d v="2024-01-10T08:00:00"/>
    <d v="2024-01-10T16:30:00"/>
    <n v="8"/>
    <s v="Posted to HRMS"/>
    <x v="3"/>
    <s v="WSH-CENT/SS WORKER"/>
    <s v="4:30pm - 1:00am"/>
    <n v="8"/>
    <s v="N"/>
    <s v="N/A"/>
    <s v="N/A"/>
    <s v="N/A"/>
    <s v="N/A"/>
    <s v="N/A"/>
    <s v="N/A"/>
    <m/>
  </r>
  <r>
    <n v="56433510"/>
    <s v="Daniel Kresse"/>
    <n v="20012618"/>
    <d v="2024-01-12T13:00:26"/>
    <d v="2024-01-11T00:00:00"/>
    <d v="2024-01-11T08:00:00"/>
    <d v="2024-01-11T16:30:00"/>
    <n v="8"/>
    <s v="Posted to HRMS"/>
    <x v="3"/>
    <s v="WSH-CENT/SS WORKER"/>
    <s v="4:30pm - 1:00am"/>
    <n v="8"/>
    <s v="N"/>
    <s v="N/A"/>
    <s v="N/A"/>
    <s v="N/A"/>
    <s v="N/A"/>
    <s v="N/A"/>
    <s v="N/A"/>
    <m/>
  </r>
  <r>
    <n v="56433511"/>
    <s v="Daniel Kresse"/>
    <n v="20012618"/>
    <d v="2024-01-12T13:00:28"/>
    <d v="2024-01-12T00:00:00"/>
    <d v="2024-01-12T08:00:00"/>
    <d v="2024-01-12T16:30:00"/>
    <n v="8"/>
    <s v="Posted to HRMS"/>
    <x v="3"/>
    <s v="WSH-CENT/SS WORKER"/>
    <s v="4:30am - 8:00am; 4:00pm - 4:30am"/>
    <n v="15.5"/>
    <s v="Y"/>
    <n v="0.5"/>
    <s v="4pm - 4:30pm"/>
    <n v="1200"/>
    <n v="50.53"/>
    <n v="52.95"/>
    <n v="51.74"/>
    <s v="24 hours worked straight.  On standby 1270 for 1.5 hrs (4:30am - 6:00am). After 3 hours inbetween shifts days before."/>
  </r>
  <r>
    <n v="56433518"/>
    <s v="Daniel Kresse"/>
    <n v="20012618"/>
    <d v="2024-01-12T13:00:48"/>
    <d v="2024-01-13T00:00:00"/>
    <d v="2024-01-13T00:00:00"/>
    <d v="2024-01-13T23:59:00"/>
    <n v="0"/>
    <s v="Posted to HRMS"/>
    <x v="1"/>
    <s v="N/A"/>
    <s v="8am - 6:30pm"/>
    <n v="10"/>
    <s v="N"/>
    <s v="N/A"/>
    <s v="N/A"/>
    <s v="N/A"/>
    <s v="N/A"/>
    <s v="N/A"/>
    <s v="N/A"/>
    <m/>
  </r>
  <r>
    <n v="56433519"/>
    <s v="Daniel Kresse"/>
    <n v="20012618"/>
    <d v="2024-01-12T13:00:50"/>
    <d v="2024-01-14T00:00:00"/>
    <d v="2024-01-14T00:00:00"/>
    <d v="2024-01-14T23:59:00"/>
    <n v="0"/>
    <s v="Posted to HRMS"/>
    <x v="1"/>
    <s v="N/A"/>
    <s v="8am - 8:30pm"/>
    <n v="12"/>
    <s v="N"/>
    <s v="N/A"/>
    <s v="N/A"/>
    <s v="N/A"/>
    <s v="N/A"/>
    <s v="N/A"/>
    <s v="N/A"/>
    <m/>
  </r>
  <r>
    <n v="56686593"/>
    <s v="Daniel Kresse"/>
    <n v="20012618"/>
    <d v="2024-01-26T10:55:50"/>
    <d v="2024-01-16T00:00:00"/>
    <d v="2024-01-16T08:00:00"/>
    <d v="2024-01-16T16:30:00"/>
    <n v="8"/>
    <s v="Posted to HRMS"/>
    <x v="0"/>
    <s v="WSH-CENT/SS WORKER"/>
    <s v="None"/>
    <s v="N/A"/>
    <s v="N/A"/>
    <s v="N/A"/>
    <s v="N/A"/>
    <s v="N/A"/>
    <s v="N/A"/>
    <s v="N/A"/>
    <s v="N/A"/>
    <m/>
  </r>
  <r>
    <n v="56686572"/>
    <s v="Daniel Kresse"/>
    <n v="20012618"/>
    <d v="2024-01-26T10:55:11"/>
    <d v="2024-01-17T00:00:00"/>
    <d v="2024-01-17T08:00:00"/>
    <d v="2024-01-17T16:30:00"/>
    <n v="8"/>
    <s v="Canceled"/>
    <x v="0"/>
    <s v="WSH-CENT/SS WORKER"/>
    <m/>
    <m/>
    <m/>
    <m/>
    <m/>
    <m/>
    <m/>
    <m/>
    <m/>
    <s v="Cancelled,  created in error."/>
  </r>
  <r>
    <n v="56686581"/>
    <s v="Daniel Kresse"/>
    <n v="20012618"/>
    <d v="2024-01-26T10:55:29"/>
    <d v="2024-01-17T00:00:00"/>
    <d v="2024-01-17T08:00:00"/>
    <d v="2024-01-17T16:30:00"/>
    <n v="8"/>
    <s v="Posted to HRMS"/>
    <x v="3"/>
    <s v="WSH-CENT/SS WORKER"/>
    <s v="5pm - 11:59pm"/>
    <n v="7"/>
    <s v="N"/>
    <s v="N/A"/>
    <s v="N/A"/>
    <s v="N/A"/>
    <s v="N/A"/>
    <s v="N/A"/>
    <s v="N/A"/>
    <m/>
  </r>
  <r>
    <n v="56686573"/>
    <s v="Daniel Kresse"/>
    <n v="20012618"/>
    <d v="2024-01-26T10:55:12"/>
    <d v="2024-01-18T00:00:00"/>
    <d v="2024-01-18T08:00:00"/>
    <d v="2024-01-18T16:30:00"/>
    <n v="8"/>
    <s v="Canceled"/>
    <x v="0"/>
    <s v="WSH-CENT/SS WORKER"/>
    <m/>
    <m/>
    <m/>
    <m/>
    <m/>
    <m/>
    <m/>
    <m/>
    <m/>
    <s v="Cancelled,  created in error."/>
  </r>
  <r>
    <n v="56686582"/>
    <s v="Daniel Kresse"/>
    <n v="20012618"/>
    <d v="2024-01-26T10:55:30"/>
    <d v="2024-01-18T00:00:00"/>
    <d v="2024-01-18T08:00:00"/>
    <d v="2024-01-18T16:30:00"/>
    <n v="8"/>
    <s v="Posted to HRMS"/>
    <x v="3"/>
    <s v="WSH-CENT/SS WORKER"/>
    <s v="5pm - 11:59pm"/>
    <n v="7"/>
    <s v="N"/>
    <s v="N/A"/>
    <s v="N/A"/>
    <s v="N/A"/>
    <s v="N/A"/>
    <s v="N/A"/>
    <s v="N/A"/>
    <m/>
  </r>
  <r>
    <n v="56686574"/>
    <s v="Daniel Kresse"/>
    <n v="20012618"/>
    <d v="2024-01-26T10:55:14"/>
    <d v="2024-01-19T00:00:00"/>
    <d v="2024-01-19T08:00:00"/>
    <d v="2024-01-19T16:30:00"/>
    <n v="8"/>
    <s v="Canceled"/>
    <x v="0"/>
    <s v="WSH-CENT/SS WORKER"/>
    <m/>
    <m/>
    <m/>
    <m/>
    <m/>
    <m/>
    <m/>
    <m/>
    <m/>
    <s v="Cancelled,  created in error."/>
  </r>
  <r>
    <n v="56686583"/>
    <s v="Daniel Kresse"/>
    <n v="20012618"/>
    <d v="2024-01-26T10:55:31"/>
    <d v="2024-01-19T00:00:00"/>
    <d v="2024-01-19T08:00:00"/>
    <d v="2024-01-19T16:30:00"/>
    <n v="8"/>
    <s v="Posted to HRMS"/>
    <x v="3"/>
    <s v="WSH-CENT/SS WORKER"/>
    <s v="5pm - 11:59pm"/>
    <n v="7"/>
    <s v="N"/>
    <s v="N/A"/>
    <s v="N/A"/>
    <s v="N/A"/>
    <s v="N/A"/>
    <s v="N/A"/>
    <s v="N/A"/>
    <m/>
  </r>
  <r>
    <n v="56686594"/>
    <s v="Daniel Kresse"/>
    <n v="20012618"/>
    <d v="2024-01-26T10:55:52"/>
    <d v="2024-01-20T00:00:00"/>
    <d v="2024-01-20T00:00:00"/>
    <d v="2024-01-20T23:59:00"/>
    <n v="0"/>
    <s v="Posted to HRMS"/>
    <x v="1"/>
    <s v="N/A"/>
    <s v="5pm - 11:59pm"/>
    <n v="7"/>
    <s v="N"/>
    <s v="N/A"/>
    <s v="N/A"/>
    <s v="N/A"/>
    <s v="N/A"/>
    <s v="N/A"/>
    <s v="N/A"/>
    <m/>
  </r>
  <r>
    <n v="56686595"/>
    <s v="Daniel Kresse"/>
    <n v="20012618"/>
    <d v="2024-01-26T10:55:53"/>
    <d v="2024-01-21T00:00:00"/>
    <d v="2024-01-21T00:00:00"/>
    <d v="2024-01-21T23:59:00"/>
    <n v="0"/>
    <s v="Posted to HRMS"/>
    <x v="1"/>
    <s v="N/A"/>
    <s v="None"/>
    <s v="N/A"/>
    <s v="N/A"/>
    <s v="N/A"/>
    <s v="N/A"/>
    <s v="N/A"/>
    <s v="N/A"/>
    <s v="N/A"/>
    <s v="N/A"/>
    <m/>
  </r>
  <r>
    <n v="56686585"/>
    <s v="Daniel Kresse"/>
    <n v="20012618"/>
    <d v="2024-01-26T10:55:38"/>
    <d v="2024-01-22T00:00:00"/>
    <d v="2024-01-22T08:00:00"/>
    <d v="2024-01-22T16:30:00"/>
    <n v="8"/>
    <s v="Posted to HRMS"/>
    <x v="3"/>
    <s v="WSH-CENT/SS WORKER"/>
    <s v="5pm - 11:59pm"/>
    <n v="7"/>
    <s v="N"/>
    <s v="N/A"/>
    <s v="N/A"/>
    <s v="N/A"/>
    <s v="N/A"/>
    <s v="N/A"/>
    <s v="N/A"/>
    <m/>
  </r>
  <r>
    <n v="56686586"/>
    <s v="Daniel Kresse"/>
    <n v="20012618"/>
    <d v="2024-01-26T10:55:39"/>
    <d v="2024-01-23T00:00:00"/>
    <d v="2024-01-23T08:00:00"/>
    <d v="2024-01-23T16:30:00"/>
    <n v="8"/>
    <s v="Posted to HRMS"/>
    <x v="3"/>
    <s v="WSH-CENT/SS WORKER"/>
    <s v="5pm - 11:59pm"/>
    <n v="7"/>
    <s v="N"/>
    <s v="N/A"/>
    <s v="N/A"/>
    <s v="N/A"/>
    <s v="N/A"/>
    <s v="N/A"/>
    <s v="N/A"/>
    <m/>
  </r>
  <r>
    <n v="56686587"/>
    <s v="Daniel Kresse"/>
    <n v="20012618"/>
    <d v="2024-01-26T10:55:40"/>
    <d v="2024-01-24T00:00:00"/>
    <d v="2024-01-24T08:00:00"/>
    <d v="2024-01-24T16:30:00"/>
    <n v="8"/>
    <s v="Posted to HRMS"/>
    <x v="3"/>
    <s v="WSH-CENT/SS WORKER"/>
    <s v="None"/>
    <s v="N/A"/>
    <s v="N/A"/>
    <s v="N/A"/>
    <s v="N/A"/>
    <s v="N/A"/>
    <s v="N/A"/>
    <s v="N/A"/>
    <s v="N/A"/>
    <m/>
  </r>
  <r>
    <n v="56686589"/>
    <s v="Daniel Kresse"/>
    <n v="20012618"/>
    <d v="2024-01-26T10:55:41"/>
    <d v="2024-01-25T00:00:00"/>
    <d v="2024-01-25T08:00:00"/>
    <d v="2024-01-25T16:30:00"/>
    <n v="8"/>
    <s v="Posted to HRMS"/>
    <x v="3"/>
    <s v="WSH-CENT/SS WORKER"/>
    <s v="None"/>
    <s v="N/A"/>
    <s v="N/A"/>
    <s v="N/A"/>
    <s v="N/A"/>
    <s v="N/A"/>
    <s v="N/A"/>
    <s v="N/A"/>
    <s v="N/A"/>
    <m/>
  </r>
  <r>
    <n v="56686590"/>
    <s v="Daniel Kresse"/>
    <n v="20012618"/>
    <d v="2024-01-26T10:55:43"/>
    <d v="2024-01-26T00:00:00"/>
    <d v="2024-01-26T08:00:00"/>
    <d v="2024-01-26T16:30:00"/>
    <n v="8"/>
    <s v="Posted to HRMS"/>
    <x v="3"/>
    <s v="WSH-CENT/SS WORKER"/>
    <s v="4:30am - 8:00am; 4:00pm - 4:30am"/>
    <n v="15.5"/>
    <s v="Y"/>
    <n v="0.5"/>
    <s v="4pm - 4:30pm"/>
    <n v="1200"/>
    <n v="50.53"/>
    <n v="52.95"/>
    <n v="51.74"/>
    <s v="24 hours worked straight.  On standby 1270 for 1.5 hrs (4:30am - 6:00am). Went to next shift at DCYF on 1/27 - 3.5 hrs after and worked another 12 hours."/>
  </r>
  <r>
    <n v="56686598"/>
    <s v="Daniel Kresse"/>
    <n v="20012618"/>
    <d v="2024-01-26T10:55:55"/>
    <d v="2024-01-27T00:00:00"/>
    <d v="2024-01-27T00:00:00"/>
    <d v="2024-01-27T23:59:00"/>
    <n v="0"/>
    <s v="Posted to HRMS"/>
    <x v="1"/>
    <s v="N/A"/>
    <s v="8am - 8:30pm"/>
    <n v="12"/>
    <s v="N"/>
    <s v="N/A"/>
    <s v="N/A"/>
    <s v="N/A"/>
    <s v="N/A"/>
    <s v="N/A"/>
    <s v="N/A"/>
    <m/>
  </r>
  <r>
    <n v="56686599"/>
    <s v="Daniel Kresse"/>
    <n v="20012618"/>
    <d v="2024-01-26T10:55:56"/>
    <d v="2024-01-28T00:00:00"/>
    <d v="2024-01-28T00:00:00"/>
    <d v="2024-01-28T23:59:00"/>
    <n v="0"/>
    <s v="Posted to HRMS"/>
    <x v="1"/>
    <s v="N/A"/>
    <s v="8am - 4:30pm"/>
    <n v="12"/>
    <s v="N"/>
    <s v="N/A"/>
    <s v="N/A"/>
    <s v="N/A"/>
    <s v="N/A"/>
    <s v="N/A"/>
    <s v="N/A"/>
    <m/>
  </r>
  <r>
    <n v="56752919"/>
    <s v="Daniel Kresse"/>
    <n v="20012618"/>
    <d v="2024-01-31T12:40:32"/>
    <d v="2024-01-29T00:00:00"/>
    <d v="2024-01-29T08:00:00"/>
    <d v="2024-01-29T16:30:00"/>
    <n v="8"/>
    <s v="Posted to HRMS"/>
    <x v="3"/>
    <s v="WSH-CENT/SS WORKER"/>
    <s v="None"/>
    <s v="N/A"/>
    <s v="N/A"/>
    <s v="N/A"/>
    <s v="N/A"/>
    <s v="N/A"/>
    <s v="N/A"/>
    <s v="N/A"/>
    <s v="N/A"/>
    <m/>
  </r>
  <r>
    <n v="56752920"/>
    <s v="Daniel Kresse"/>
    <n v="20012618"/>
    <d v="2024-01-31T12:40:33"/>
    <d v="2024-01-30T00:00:00"/>
    <d v="2024-01-30T08:00:00"/>
    <d v="2024-01-30T16:30:00"/>
    <n v="8"/>
    <s v="Posted to HRMS"/>
    <x v="3"/>
    <s v="WSH-CENT/SS WORKER"/>
    <s v="5pm - 11:59pm"/>
    <n v="7"/>
    <s v="N"/>
    <s v="N/A"/>
    <s v="N/A"/>
    <s v="N/A"/>
    <s v="N/A"/>
    <s v="N/A"/>
    <s v="N/A"/>
    <m/>
  </r>
  <r>
    <n v="56752921"/>
    <s v="Daniel Kresse"/>
    <n v="20012618"/>
    <d v="2024-01-31T12:40:36"/>
    <d v="2024-01-31T00:00:00"/>
    <d v="2024-01-31T08:00:00"/>
    <d v="2024-01-31T16:30:00"/>
    <n v="8"/>
    <s v="Posted to HRMS"/>
    <x v="3"/>
    <s v="WSH-CENT/SS WORKER"/>
    <s v="5pm - 11:59pm"/>
    <n v="7"/>
    <s v="N"/>
    <s v="N/A"/>
    <s v="N/A"/>
    <s v="N/A"/>
    <s v="N/A"/>
    <s v="N/A"/>
    <s v="N/A"/>
    <m/>
  </r>
  <r>
    <n v="56956234"/>
    <s v="Daniel Kresse"/>
    <n v="20012618"/>
    <d v="2024-02-12T10:18:49"/>
    <d v="2024-02-01T00:00:00"/>
    <d v="2024-02-01T08:00:00"/>
    <d v="2024-02-01T16:30:00"/>
    <n v="8"/>
    <s v="Posted to HRMS"/>
    <x v="3"/>
    <s v="WSH-CENT/SS WORKER"/>
    <s v="5pm - 10pm"/>
    <n v="5"/>
    <s v="N"/>
    <s v="N/A"/>
    <s v="N/A"/>
    <s v="N/A"/>
    <s v="N/A"/>
    <s v="N/A"/>
    <s v="N/A"/>
    <m/>
  </r>
  <r>
    <n v="56956236"/>
    <s v="Daniel Kresse"/>
    <n v="20012618"/>
    <d v="2024-02-12T10:18:50"/>
    <d v="2024-02-02T00:00:00"/>
    <d v="2024-02-02T08:00:00"/>
    <d v="2024-02-02T16:30:00"/>
    <n v="8"/>
    <s v="Posted to HRMS"/>
    <x v="3"/>
    <s v="WSH-CENT/SS WORKER"/>
    <s v="5pm - 10pm"/>
    <n v="5"/>
    <s v="N"/>
    <s v="N/A"/>
    <s v="N/A"/>
    <s v="N/A"/>
    <s v="N/A"/>
    <s v="N/A"/>
    <s v="N/A"/>
    <m/>
  </r>
  <r>
    <n v="56956239"/>
    <s v="Daniel Kresse"/>
    <n v="20012618"/>
    <d v="2024-02-12T10:18:52"/>
    <d v="2024-02-03T00:00:00"/>
    <d v="2024-02-03T00:00:00"/>
    <d v="2024-02-03T23:59:00"/>
    <n v="0"/>
    <s v="Posted to HRMS"/>
    <x v="1"/>
    <s v="N/A"/>
    <s v="6pm - 10pm"/>
    <n v="4"/>
    <s v="N"/>
    <s v="N/A"/>
    <s v="N/A"/>
    <s v="N/A"/>
    <s v="N/A"/>
    <s v="N/A"/>
    <s v="N/A"/>
    <m/>
  </r>
  <r>
    <n v="56956241"/>
    <s v="Daniel Kresse"/>
    <n v="20012618"/>
    <d v="2024-02-12T10:18:53"/>
    <d v="2024-02-04T00:00:00"/>
    <d v="2024-02-04T00:00:00"/>
    <d v="2024-02-04T23:59:00"/>
    <n v="0"/>
    <s v="Posted to HRMS"/>
    <x v="1"/>
    <s v="N/A"/>
    <s v="None"/>
    <s v="N/A"/>
    <s v="N/A"/>
    <s v="N/A"/>
    <s v="N/A"/>
    <s v="N/A"/>
    <s v="N/A"/>
    <s v="N/A"/>
    <s v="N/A"/>
    <m/>
  </r>
  <r>
    <n v="56956242"/>
    <s v="Daniel Kresse"/>
    <n v="20012618"/>
    <d v="2024-02-12T10:18:54"/>
    <d v="2024-02-05T00:00:00"/>
    <d v="2024-02-05T08:00:00"/>
    <d v="2024-02-05T16:30:00"/>
    <n v="8"/>
    <s v="Posted to HRMS"/>
    <x v="3"/>
    <s v="WSH-CENT/SS WORKER"/>
    <s v="None"/>
    <s v="N/A"/>
    <s v="N/A"/>
    <s v="N/A"/>
    <s v="N/A"/>
    <s v="N/A"/>
    <s v="N/A"/>
    <s v="N/A"/>
    <s v="N/A"/>
    <m/>
  </r>
  <r>
    <n v="56956243"/>
    <s v="Daniel Kresse"/>
    <n v="20012618"/>
    <d v="2024-02-12T10:18:56"/>
    <d v="2024-02-06T00:00:00"/>
    <d v="2024-02-06T08:00:00"/>
    <d v="2024-02-06T16:30:00"/>
    <n v="8"/>
    <s v="Posted to HRMS"/>
    <x v="0"/>
    <s v="WSH-CENT/SS WORKER"/>
    <s v="None"/>
    <s v="N/A"/>
    <s v="N/A"/>
    <s v="N/A"/>
    <s v="N/A"/>
    <s v="N/A"/>
    <s v="N/A"/>
    <s v="N/A"/>
    <s v="N/A"/>
    <m/>
  </r>
  <r>
    <n v="56956246"/>
    <s v="Daniel Kresse"/>
    <n v="20012618"/>
    <d v="2024-02-12T10:18:57"/>
    <d v="2024-02-07T00:00:00"/>
    <d v="2024-02-07T08:00:00"/>
    <d v="2024-02-07T16:30:00"/>
    <n v="8"/>
    <s v="Posted to HRMS"/>
    <x v="3"/>
    <s v="WSH-CENT/SS WORKER"/>
    <s v="5pm - 12:30am"/>
    <n v="7"/>
    <s v="N/A"/>
    <s v="N/A"/>
    <s v="N/A"/>
    <s v="N/A"/>
    <s v="N/A"/>
    <s v="N/A"/>
    <s v="N/A"/>
    <m/>
  </r>
  <r>
    <n v="56956247"/>
    <s v="Daniel Kresse"/>
    <n v="20012618"/>
    <d v="2024-02-12T10:18:58"/>
    <d v="2024-02-08T00:00:00"/>
    <d v="2024-02-08T08:00:00"/>
    <d v="2024-02-08T16:30:00"/>
    <n v="8"/>
    <s v="Posted to HRMS"/>
    <x v="3"/>
    <s v="WSH-CENT/SS WORKER"/>
    <s v="5pm - 12:30am"/>
    <n v="7"/>
    <s v="N/A"/>
    <s v="N/A"/>
    <s v="N/A"/>
    <s v="N/A"/>
    <s v="N/A"/>
    <s v="N/A"/>
    <s v="N/A"/>
    <m/>
  </r>
  <r>
    <n v="56956249"/>
    <s v="Daniel Kresse"/>
    <n v="20012618"/>
    <d v="2024-02-12T10:19:00"/>
    <d v="2024-02-09T00:00:00"/>
    <d v="2024-02-09T08:00:00"/>
    <d v="2024-02-09T16:30:00"/>
    <n v="8"/>
    <s v="Posted to HRMS"/>
    <x v="3"/>
    <s v="WSH-CENT/SS WORKER"/>
    <s v="4:30am - 8:00am; 4:00pm - 4:30am"/>
    <n v="15.5"/>
    <s v="Y"/>
    <n v="0.5"/>
    <s v="4pm - 4:30pm"/>
    <n v="1200"/>
    <n v="50.53"/>
    <n v="52.95"/>
    <n v="51.74"/>
    <s v="24 hours worked straight.  On standby 1270 for 1.5 hrs (4:30am - 6:00am). After 3 hours inbetween shifts day before."/>
  </r>
  <r>
    <n v="56956273"/>
    <s v="Daniel Kresse"/>
    <n v="20012618"/>
    <d v="2024-02-12T10:19:45"/>
    <d v="2024-02-10T00:00:00"/>
    <d v="2024-02-10T00:00:00"/>
    <d v="2024-02-10T23:59:00"/>
    <n v="0"/>
    <s v="Posted to HRMS"/>
    <x v="1"/>
    <s v="N/A"/>
    <s v="8am - 7pm"/>
    <n v="10.5"/>
    <s v="N"/>
    <s v="N/A"/>
    <s v="N/A"/>
    <s v="N/A"/>
    <s v="N/A"/>
    <s v="N/A"/>
    <s v="N/A"/>
    <m/>
  </r>
  <r>
    <n v="56956271"/>
    <s v="Daniel Kresse"/>
    <n v="20012618"/>
    <d v="2024-02-12T10:19:41"/>
    <d v="2024-02-10T00:00:00"/>
    <d v="2024-02-10T08:00:00"/>
    <d v="2024-02-10T16:30:00"/>
    <n v="8"/>
    <s v="Canceled"/>
    <x v="3"/>
    <s v="WSH-CENT/SS WORKER"/>
    <m/>
    <m/>
    <m/>
    <m/>
    <m/>
    <m/>
    <m/>
    <m/>
    <m/>
    <s v="Cancelled,  created in error."/>
  </r>
  <r>
    <n v="56956275"/>
    <s v="Daniel Kresse"/>
    <n v="20012618"/>
    <d v="2024-02-12T10:19:47"/>
    <d v="2024-02-11T00:00:00"/>
    <d v="2024-02-11T00:00:00"/>
    <d v="2024-02-11T23:59:00"/>
    <n v="0"/>
    <s v="Posted to HRMS"/>
    <x v="1"/>
    <s v="N/A"/>
    <s v="8am - 8:30pm"/>
    <n v="12"/>
    <s v="N"/>
    <s v="N/A"/>
    <s v="N/A"/>
    <s v="N/A"/>
    <s v="N/A"/>
    <s v="N/A"/>
    <s v="N/A"/>
    <m/>
  </r>
  <r>
    <n v="56956276"/>
    <s v="Daniel Kresse"/>
    <n v="20012618"/>
    <d v="2024-02-12T10:19:49"/>
    <d v="2024-02-12T00:00:00"/>
    <d v="2024-02-12T08:00:00"/>
    <d v="2024-02-12T16:30:00"/>
    <n v="8"/>
    <s v="Posted to HRMS"/>
    <x v="3"/>
    <s v="WSH-CENT/SS WORKER"/>
    <s v="None"/>
    <s v="N/A"/>
    <s v="N/A"/>
    <s v="N/A"/>
    <s v="N/A"/>
    <s v="N/A"/>
    <s v="N/A"/>
    <s v="N/A"/>
    <s v="N/A"/>
    <m/>
  </r>
  <r>
    <n v="57011744"/>
    <s v="Daniel Kresse"/>
    <n v="20012618"/>
    <d v="2024-02-15T12:08:32"/>
    <d v="2024-02-13T00:00:00"/>
    <d v="2024-02-13T08:00:00"/>
    <d v="2024-02-13T16:30:00"/>
    <n v="8"/>
    <s v="Canceled"/>
    <x v="3"/>
    <s v="WSH-CENT/SS WORKER"/>
    <s v="None"/>
    <s v="N/A"/>
    <s v="N/A"/>
    <s v="N/A"/>
    <s v="N/A"/>
    <s v="N/A"/>
    <s v="N/A"/>
    <s v="N/A"/>
    <s v="N/A"/>
    <m/>
  </r>
  <r>
    <n v="57011748"/>
    <s v="Daniel Kresse"/>
    <n v="20012618"/>
    <d v="2024-02-15T12:08:39"/>
    <d v="2024-02-13T00:00:00"/>
    <d v="2024-02-13T08:00:00"/>
    <d v="2024-02-13T16:30:00"/>
    <n v="8"/>
    <s v="Posted to HRMS"/>
    <x v="0"/>
    <s v="WSH-CENT/SS WORKER"/>
    <s v="None"/>
    <s v="N/A"/>
    <s v="N/A"/>
    <s v="N/A"/>
    <s v="N/A"/>
    <s v="N/A"/>
    <s v="N/A"/>
    <s v="N/A"/>
    <s v="N/A"/>
    <m/>
  </r>
  <r>
    <n v="57011750"/>
    <s v="Daniel Kresse"/>
    <n v="20012618"/>
    <d v="2024-02-15T12:08:41"/>
    <d v="2024-02-14T00:00:00"/>
    <d v="2024-02-14T08:00:00"/>
    <d v="2024-02-14T16:30:00"/>
    <n v="8"/>
    <s v="Posted to HRMS"/>
    <x v="3"/>
    <s v="WSH-CENT/SS WORKER"/>
    <s v="5pm - 12:30am"/>
    <n v="7"/>
    <s v="N"/>
    <s v="N/A"/>
    <s v="N/A"/>
    <s v="N/A"/>
    <s v="N/A"/>
    <s v="N/A"/>
    <s v="N/A"/>
    <m/>
  </r>
  <r>
    <n v="57011751"/>
    <s v="Daniel Kresse"/>
    <n v="20012618"/>
    <d v="2024-02-15T12:08:42"/>
    <d v="2024-02-15T00:00:00"/>
    <d v="2024-02-15T08:00:00"/>
    <d v="2024-02-15T16:30:00"/>
    <n v="8"/>
    <s v="Posted to HRMS"/>
    <x v="3"/>
    <s v="WSH-CENT/SS WORKER"/>
    <s v="5pm - 12:30am"/>
    <n v="7"/>
    <s v="N"/>
    <s v="N/A"/>
    <s v="N/A"/>
    <s v="N/A"/>
    <s v="N/A"/>
    <s v="N/A"/>
    <s v="N/A"/>
    <m/>
  </r>
  <r>
    <n v="57243024"/>
    <s v="Daniel Kresse"/>
    <n v="20012618"/>
    <d v="2024-02-28T14:23:52"/>
    <d v="2024-02-16T00:00:00"/>
    <d v="2024-02-16T08:00:00"/>
    <d v="2024-02-16T16:30:00"/>
    <n v="8"/>
    <s v="Posted to HRMS"/>
    <x v="3"/>
    <s v="WSH-CENT/SS WORKER"/>
    <s v="4:30am - 8:00am; 4:00pm - 4:30am"/>
    <n v="15.5"/>
    <s v="Y"/>
    <n v="0.5"/>
    <s v="4pm - 4:30pm"/>
    <n v="1200"/>
    <n v="50.53"/>
    <n v="52.95"/>
    <n v="51.74"/>
    <s v="24 hours worked straight.  On standby 1270 for 1.5 hrs (4:30am - 6:00am). After 3 hours inbetween shifts day before."/>
  </r>
  <r>
    <n v="57243025"/>
    <s v="Daniel Kresse"/>
    <n v="20012618"/>
    <d v="2024-02-28T14:23:54"/>
    <d v="2024-02-17T00:00:00"/>
    <d v="2024-02-17T00:00:00"/>
    <d v="2024-02-17T23:59:00"/>
    <n v="0"/>
    <s v="Posted to HRMS"/>
    <x v="1"/>
    <s v="N/A"/>
    <s v="None"/>
    <s v="N/A"/>
    <s v="N/A"/>
    <s v="N/A"/>
    <s v="N/A"/>
    <s v="N/A"/>
    <s v="N/A"/>
    <s v="N/A"/>
    <s v="N/A"/>
    <m/>
  </r>
  <r>
    <n v="57243026"/>
    <s v="Daniel Kresse"/>
    <n v="20012618"/>
    <d v="2024-02-28T14:23:55"/>
    <d v="2024-02-18T00:00:00"/>
    <d v="2024-02-18T00:00:00"/>
    <d v="2024-02-18T23:59:00"/>
    <n v="0"/>
    <s v="Posted to HRMS"/>
    <x v="1"/>
    <s v="N/A"/>
    <s v="8am - 8:30pm"/>
    <n v="12"/>
    <s v="N"/>
    <s v="N/A"/>
    <s v="N/A"/>
    <s v="N/A"/>
    <s v="N/A"/>
    <s v="N/A"/>
    <s v="N/A"/>
    <m/>
  </r>
  <r>
    <n v="57243029"/>
    <s v="Daniel Kresse"/>
    <n v="20012618"/>
    <d v="2024-02-28T14:23:58"/>
    <d v="2024-02-20T00:00:00"/>
    <d v="2024-02-20T08:00:00"/>
    <d v="2024-02-20T16:30:00"/>
    <n v="8"/>
    <s v="Posted to HRMS"/>
    <x v="3"/>
    <s v="WSH-CENT/SS WORKER"/>
    <s v="5pm - 10pm"/>
    <n v="5"/>
    <s v="N"/>
    <s v="N/A"/>
    <s v="N/A"/>
    <s v="N/A"/>
    <s v="N/A"/>
    <s v="N/A"/>
    <s v="N/A"/>
    <m/>
  </r>
  <r>
    <n v="57243031"/>
    <s v="Daniel Kresse"/>
    <n v="20012618"/>
    <d v="2024-02-28T14:24:00"/>
    <d v="2024-02-21T00:00:00"/>
    <d v="2024-02-21T08:00:00"/>
    <d v="2024-02-21T16:30:00"/>
    <n v="8"/>
    <s v="Posted to HRMS"/>
    <x v="3"/>
    <s v="WSH-CENT/SS WORKER"/>
    <s v="5pm - 10pm"/>
    <n v="5"/>
    <s v="N"/>
    <s v="N/A"/>
    <s v="N/A"/>
    <s v="N/A"/>
    <s v="N/A"/>
    <s v="N/A"/>
    <s v="N/A"/>
    <m/>
  </r>
  <r>
    <n v="57243032"/>
    <s v="Daniel Kresse"/>
    <n v="20012618"/>
    <d v="2024-02-28T14:24:01"/>
    <d v="2024-02-22T00:00:00"/>
    <d v="2024-02-22T08:00:00"/>
    <d v="2024-02-22T16:30:00"/>
    <n v="8"/>
    <s v="Posted to HRMS"/>
    <x v="3"/>
    <s v="WSH-CENT/SS WORKER"/>
    <s v="None"/>
    <s v="N/A"/>
    <s v="N/A"/>
    <s v="N/A"/>
    <s v="N/A"/>
    <s v="N/A"/>
    <s v="N/A"/>
    <s v="N/A"/>
    <s v="N/A"/>
    <m/>
  </r>
  <r>
    <n v="57243033"/>
    <s v="Daniel Kresse"/>
    <n v="20012618"/>
    <d v="2024-02-28T14:24:02"/>
    <d v="2024-02-23T00:00:00"/>
    <d v="2024-02-23T08:00:00"/>
    <d v="2024-02-23T16:30:00"/>
    <n v="8"/>
    <s v="Posted to HRMS"/>
    <x v="3"/>
    <s v="WSH-CENT/SS WORKER"/>
    <s v="5pm - 10pm"/>
    <n v="5"/>
    <s v="N"/>
    <s v="N/A"/>
    <s v="N/A"/>
    <s v="N/A"/>
    <s v="N/A"/>
    <s v="N/A"/>
    <s v="N/A"/>
    <m/>
  </r>
  <r>
    <n v="57343440"/>
    <s v="Daniel Kresse"/>
    <n v="20012618"/>
    <d v="2024-03-04T11:27:12"/>
    <d v="2024-02-24T00:00:00"/>
    <d v="2024-02-24T00:00:00"/>
    <d v="2024-02-24T23:59:00"/>
    <n v="0"/>
    <s v="Posted to HRMS"/>
    <x v="1"/>
    <s v="N/A"/>
    <s v="None"/>
    <s v="N/A"/>
    <s v="N/A"/>
    <s v="N/A"/>
    <s v="N/A"/>
    <s v="N/A"/>
    <s v="N/A"/>
    <s v="N/A"/>
    <s v="N/A"/>
    <m/>
  </r>
  <r>
    <n v="57243035"/>
    <s v="Daniel Kresse"/>
    <n v="20012618"/>
    <d v="2024-02-28T14:24:03"/>
    <d v="2024-02-24T00:00:00"/>
    <d v="2024-02-24T08:00:00"/>
    <d v="2024-02-24T16:30:00"/>
    <n v="8"/>
    <s v="Canceled"/>
    <x v="3"/>
    <s v="WSH-CENT/SS WORKER"/>
    <m/>
    <m/>
    <m/>
    <m/>
    <m/>
    <m/>
    <m/>
    <m/>
    <m/>
    <s v="Cancelled,  created in error."/>
  </r>
  <r>
    <n v="57343441"/>
    <s v="Daniel Kresse"/>
    <n v="20012618"/>
    <d v="2024-03-04T11:27:14"/>
    <d v="2024-02-25T00:00:00"/>
    <d v="2024-02-25T00:00:00"/>
    <d v="2024-02-25T23:59:00"/>
    <n v="0"/>
    <s v="Posted to HRMS"/>
    <x v="1"/>
    <s v="N/A"/>
    <s v="None"/>
    <s v="N/A"/>
    <s v="N/A"/>
    <s v="N/A"/>
    <s v="N/A"/>
    <s v="N/A"/>
    <s v="N/A"/>
    <s v="N/A"/>
    <s v="N/A"/>
    <m/>
  </r>
  <r>
    <n v="57243036"/>
    <s v="Daniel Kresse"/>
    <n v="20012618"/>
    <d v="2024-02-28T14:24:05"/>
    <d v="2024-02-25T00:00:00"/>
    <d v="2024-02-25T08:00:00"/>
    <d v="2024-02-25T16:30:00"/>
    <n v="8"/>
    <s v="Canceled"/>
    <x v="3"/>
    <s v="WSH-CENT/SS WORKER"/>
    <m/>
    <m/>
    <m/>
    <m/>
    <m/>
    <m/>
    <m/>
    <m/>
    <m/>
    <s v="Cancelled,  created in error."/>
  </r>
  <r>
    <n v="57243038"/>
    <s v="Daniel Kresse"/>
    <n v="20012618"/>
    <d v="2024-02-28T14:24:06"/>
    <d v="2024-02-26T00:00:00"/>
    <d v="2024-02-26T08:00:00"/>
    <d v="2024-02-26T16:30:00"/>
    <n v="8"/>
    <s v="Posted to HRMS"/>
    <x v="3"/>
    <s v="WSH-CENT/SS WORKER"/>
    <s v="5pm - 10pm"/>
    <n v="5"/>
    <s v="N"/>
    <s v="N/A"/>
    <s v="N/A"/>
    <s v="N/A"/>
    <s v="N/A"/>
    <s v="N/A"/>
    <s v="N/A"/>
    <m/>
  </r>
  <r>
    <n v="57243041"/>
    <s v="Daniel Kresse"/>
    <n v="20012618"/>
    <d v="2024-02-28T14:24:10"/>
    <d v="2024-02-27T00:00:00"/>
    <d v="2024-02-27T08:00:00"/>
    <d v="2024-02-27T16:30:00"/>
    <n v="8"/>
    <s v="Posted to HRMS"/>
    <x v="3"/>
    <s v="WSH-CENT/SS WORKER"/>
    <s v="5pm - 10pm"/>
    <n v="5"/>
    <s v="N"/>
    <s v="N/A"/>
    <s v="N/A"/>
    <s v="N/A"/>
    <s v="N/A"/>
    <s v="N/A"/>
    <s v="N/A"/>
    <m/>
  </r>
  <r>
    <n v="57522875"/>
    <s v="Daniel Kresse"/>
    <n v="20012618"/>
    <d v="2024-03-15T14:04:10"/>
    <d v="2024-02-28T00:00:00"/>
    <d v="2024-02-28T08:00:00"/>
    <d v="2024-02-28T16:30:00"/>
    <n v="8"/>
    <s v="Posted to HRMS"/>
    <x v="3"/>
    <s v="WSH-CENT/SS WORKER"/>
    <s v="5pm - 10pm"/>
    <n v="5"/>
    <s v="N"/>
    <s v="N/A"/>
    <s v="N/A"/>
    <s v="N/A"/>
    <s v="N/A"/>
    <s v="N/A"/>
    <s v="N/A"/>
    <m/>
  </r>
  <r>
    <n v="57512883"/>
    <s v="Daniel Kresse"/>
    <n v="20012618"/>
    <d v="2024-03-15T08:03:45"/>
    <d v="2024-03-02T00:00:00"/>
    <d v="2024-03-02T00:00:00"/>
    <d v="2024-03-02T23:59:00"/>
    <n v="0"/>
    <s v="Posted to HRMS"/>
    <x v="1"/>
    <s v="N/A"/>
    <s v="2pm - 10:30pm"/>
    <n v="8"/>
    <s v="N"/>
    <s v="N/A"/>
    <s v="N/A"/>
    <s v="N/A"/>
    <s v="N/A"/>
    <s v="N/A"/>
    <s v="N/A"/>
    <m/>
  </r>
  <r>
    <n v="57512887"/>
    <s v="Daniel Kresse"/>
    <n v="20012618"/>
    <d v="2024-03-15T08:03:46"/>
    <d v="2024-03-03T00:00:00"/>
    <d v="2024-03-03T00:00:00"/>
    <d v="2024-03-03T23:59:00"/>
    <n v="0"/>
    <s v="Posted to HRMS"/>
    <x v="1"/>
    <s v="N/A"/>
    <s v="None"/>
    <s v="N/A"/>
    <s v="N/A"/>
    <s v="N/A"/>
    <s v="N/A"/>
    <s v="N/A"/>
    <s v="N/A"/>
    <s v="N/A"/>
    <s v="N/A"/>
    <m/>
  </r>
  <r>
    <n v="57512845"/>
    <s v="Daniel Kresse"/>
    <n v="20012618"/>
    <d v="2024-03-15T08:03:28"/>
    <d v="2024-03-04T00:00:00"/>
    <d v="2024-03-04T08:00:00"/>
    <d v="2024-03-04T16:30:00"/>
    <n v="8"/>
    <s v="Posted to HRMS"/>
    <x v="3"/>
    <s v="WSH-CENT/SS WORKER"/>
    <s v="None"/>
    <s v="N/A"/>
    <s v="N/A"/>
    <s v="N/A"/>
    <s v="N/A"/>
    <s v="N/A"/>
    <s v="N/A"/>
    <s v="N/A"/>
    <s v="N/A"/>
    <m/>
  </r>
  <r>
    <n v="57512847"/>
    <s v="Daniel Kresse"/>
    <n v="20012618"/>
    <d v="2024-03-15T08:03:29"/>
    <d v="2024-03-05T00:00:00"/>
    <d v="2024-03-05T08:00:00"/>
    <d v="2024-03-05T16:30:00"/>
    <n v="8"/>
    <s v="Posted to HRMS"/>
    <x v="3"/>
    <s v="WSH-CENT/SS WORKER"/>
    <s v="None"/>
    <s v="N/A"/>
    <s v="N/A"/>
    <s v="N/A"/>
    <s v="N/A"/>
    <s v="N/A"/>
    <s v="N/A"/>
    <s v="N/A"/>
    <s v="N/A"/>
    <m/>
  </r>
  <r>
    <n v="57512848"/>
    <s v="Daniel Kresse"/>
    <n v="20012618"/>
    <d v="2024-03-15T08:03:31"/>
    <d v="2024-03-06T00:00:00"/>
    <d v="2024-03-06T08:00:00"/>
    <d v="2024-03-06T16:30:00"/>
    <n v="8"/>
    <s v="Posted to HRMS"/>
    <x v="3"/>
    <s v="WSH-CENT/SS WORKER"/>
    <s v="4:30am - 8:00am; 4:00pm - 4:30am"/>
    <n v="15.5"/>
    <s v="Y"/>
    <n v="0.5"/>
    <s v="4pm - 4:30pm"/>
    <n v="1200"/>
    <n v="50.53"/>
    <n v="52.95"/>
    <n v="51.74"/>
    <s v="Worked 48 hours stright. On standby 1270 for 1.5 hrs (4:30am - 6:00am) each day."/>
  </r>
  <r>
    <n v="57512851"/>
    <s v="Daniel Kresse"/>
    <n v="20012618"/>
    <d v="2024-03-15T08:03:31"/>
    <d v="2024-03-07T00:00:00"/>
    <d v="2024-03-07T08:00:00"/>
    <d v="2024-03-07T16:30:00"/>
    <n v="8"/>
    <s v="Posted to HRMS"/>
    <x v="3"/>
    <s v="WSH-CENT/SS WORKER"/>
    <s v="4:30am - 8:00am; 4:00pm - 4:30am"/>
    <n v="15.5"/>
    <s v="Y"/>
    <n v="0.5"/>
    <s v="4pm - 4:30pm"/>
    <n v="1200"/>
    <n v="50.53"/>
    <n v="52.95"/>
    <n v="51.74"/>
    <m/>
  </r>
  <r>
    <n v="57512854"/>
    <s v="Daniel Kresse"/>
    <n v="20012618"/>
    <d v="2024-03-15T08:03:34"/>
    <d v="2024-03-08T00:00:00"/>
    <d v="2024-03-08T08:00:00"/>
    <d v="2024-03-08T16:30:00"/>
    <n v="8"/>
    <s v="Posted to HRMS"/>
    <x v="3"/>
    <s v="WSH-CENT/SS WORKER"/>
    <s v="None"/>
    <s v="N/A"/>
    <s v="N/A"/>
    <s v="N/A"/>
    <s v="N/A"/>
    <s v="N/A"/>
    <s v="N/A"/>
    <s v="N/A"/>
    <s v="N/A"/>
    <m/>
  </r>
  <r>
    <n v="57512879"/>
    <s v="Daniel Kresse"/>
    <n v="20012618"/>
    <d v="2024-03-15T08:03:41"/>
    <d v="2024-03-09T00:00:00"/>
    <d v="2024-03-09T00:00:00"/>
    <d v="2024-03-09T23:59:00"/>
    <n v="0"/>
    <s v="Posted to HRMS"/>
    <x v="1"/>
    <s v="N/A"/>
    <s v="8am - 8:30pm"/>
    <n v="12"/>
    <s v="N"/>
    <s v="N/A"/>
    <s v="N/A"/>
    <s v="N/A"/>
    <s v="N/A"/>
    <s v="N/A"/>
    <s v="N/A"/>
    <m/>
  </r>
  <r>
    <n v="57512880"/>
    <s v="Daniel Kresse"/>
    <n v="20012618"/>
    <d v="2024-03-15T08:03:43"/>
    <d v="2024-03-10T00:00:00"/>
    <d v="2024-03-10T00:00:00"/>
    <d v="2024-03-10T23:59:00"/>
    <n v="0"/>
    <s v="Posted to HRMS"/>
    <x v="1"/>
    <s v="N/A"/>
    <s v="None"/>
    <s v="N/A"/>
    <s v="N/A"/>
    <s v="N/A"/>
    <s v="N/A"/>
    <s v="N/A"/>
    <s v="N/A"/>
    <s v="N/A"/>
    <s v="N/A"/>
    <m/>
  </r>
  <r>
    <n v="57512863"/>
    <s v="Daniel Kresse"/>
    <n v="20012618"/>
    <d v="2024-03-15T08:03:36"/>
    <d v="2024-03-11T00:00:00"/>
    <d v="2024-03-11T08:00:00"/>
    <d v="2024-03-11T16:30:00"/>
    <n v="8"/>
    <s v="Posted to HRMS"/>
    <x v="3"/>
    <s v="WSH-CENT/SS WORKER"/>
    <s v="5pm - 10pm"/>
    <n v="5"/>
    <s v="N"/>
    <s v="N/A"/>
    <s v="N/A"/>
    <s v="N/A"/>
    <s v="N/A"/>
    <s v="N/A"/>
    <s v="N/A"/>
    <m/>
  </r>
  <r>
    <n v="57512866"/>
    <s v="Daniel Kresse"/>
    <n v="20012618"/>
    <d v="2024-03-15T08:03:37"/>
    <d v="2024-03-12T00:00:00"/>
    <d v="2024-03-12T08:00:00"/>
    <d v="2024-03-12T16:30:00"/>
    <n v="8"/>
    <s v="Posted to HRMS"/>
    <x v="3"/>
    <s v="WSH-CENT/SS WORKER"/>
    <s v="5pm - 10pm"/>
    <n v="5"/>
    <s v="N"/>
    <s v="N/A"/>
    <s v="N/A"/>
    <s v="N/A"/>
    <s v="N/A"/>
    <s v="N/A"/>
    <s v="N/A"/>
    <m/>
  </r>
  <r>
    <n v="57512870"/>
    <s v="Daniel Kresse"/>
    <n v="20012618"/>
    <d v="2024-03-15T08:03:38"/>
    <d v="2024-03-13T00:00:00"/>
    <d v="2024-03-13T08:00:00"/>
    <d v="2024-03-13T16:30:00"/>
    <n v="8"/>
    <s v="Posted to HRMS"/>
    <x v="3"/>
    <s v="WSH-CENT/SS WORKER"/>
    <s v="None"/>
    <s v="N/A"/>
    <s v="N/A"/>
    <s v="N/A"/>
    <s v="N/A"/>
    <s v="N/A"/>
    <s v="N/A"/>
    <s v="N/A"/>
    <s v="N/A"/>
    <m/>
  </r>
  <r>
    <n v="57512873"/>
    <s v="Daniel Kresse"/>
    <n v="20012618"/>
    <d v="2024-03-15T08:03:39"/>
    <d v="2024-03-14T00:00:00"/>
    <d v="2024-03-14T08:00:00"/>
    <d v="2024-03-14T16:30:00"/>
    <n v="8"/>
    <s v="Posted to HRMS"/>
    <x v="3"/>
    <s v="WSH-CENT/SS WORKER"/>
    <s v="4:30am - 8:00am; 4:00pm - 4:30am"/>
    <n v="15.5"/>
    <s v="Y"/>
    <n v="0.5"/>
    <s v="4pm - 4:30pm"/>
    <n v="1200"/>
    <n v="50.53"/>
    <n v="52.95"/>
    <n v="51.74"/>
    <m/>
  </r>
  <r>
    <n v="57512875"/>
    <s v="Daniel Kresse"/>
    <n v="20012618"/>
    <d v="2024-03-15T08:03:40"/>
    <d v="2024-03-15T00:00:00"/>
    <d v="2024-03-15T08:00:00"/>
    <d v="2024-03-15T16:30:00"/>
    <n v="8"/>
    <s v="Posted to HRMS"/>
    <x v="3"/>
    <s v="WSH-CENT/SS WORKER"/>
    <s v="None"/>
    <s v="N/A"/>
    <s v="N/A"/>
    <s v="N/A"/>
    <s v="N/A"/>
    <s v="N/A"/>
    <s v="N/A"/>
    <s v="N/A"/>
    <s v="N/A"/>
    <m/>
  </r>
  <r>
    <n v="57762305"/>
    <s v="Daniel Kresse"/>
    <n v="20012618"/>
    <d v="2024-03-28T13:17:13"/>
    <d v="2024-03-16T00:00:00"/>
    <d v="2024-03-16T00:00:00"/>
    <d v="2024-03-16T23:59:00"/>
    <n v="0"/>
    <s v="Posted to HRMS"/>
    <x v="1"/>
    <s v="N/A"/>
    <s v="10am - 12:30pm"/>
    <n v="2.5"/>
    <s v="N"/>
    <s v="N/A"/>
    <s v="N/A"/>
    <s v="N/A"/>
    <s v="N/A"/>
    <s v="N/A"/>
    <s v="N/A"/>
    <m/>
  </r>
  <r>
    <n v="57762306"/>
    <s v="Daniel Kresse"/>
    <n v="20012618"/>
    <d v="2024-03-28T13:17:14"/>
    <d v="2024-03-17T00:00:00"/>
    <d v="2024-03-17T00:00:00"/>
    <d v="2024-03-17T23:59:00"/>
    <n v="0"/>
    <s v="Posted to HRMS"/>
    <x v="1"/>
    <s v="N/A"/>
    <s v="None"/>
    <s v="N/A"/>
    <s v="N/A"/>
    <s v="N/A"/>
    <s v="N/A"/>
    <s v="N/A"/>
    <s v="N/A"/>
    <s v="N/A"/>
    <s v="N/A"/>
    <m/>
  </r>
  <r>
    <n v="57762307"/>
    <s v="Daniel Kresse"/>
    <n v="20012618"/>
    <d v="2024-03-28T13:17:15"/>
    <d v="2024-03-18T00:00:00"/>
    <d v="2024-03-18T08:00:00"/>
    <d v="2024-03-18T16:30:00"/>
    <n v="8"/>
    <s v="Posted to HRMS"/>
    <x v="3"/>
    <s v="WSH-CENT/SS WORKER"/>
    <s v="4:00pm - 12:30am"/>
    <n v="8"/>
    <s v="Y"/>
    <n v="0.5"/>
    <s v="4:00pm - 4:30pm"/>
    <n v="1200"/>
    <n v="50.53"/>
    <n v="52.95"/>
    <n v="51.74"/>
    <m/>
  </r>
  <r>
    <n v="57762308"/>
    <s v="Daniel Kresse"/>
    <n v="20012618"/>
    <d v="2024-03-28T13:17:16"/>
    <d v="2024-03-19T00:00:00"/>
    <d v="2024-03-19T08:00:00"/>
    <d v="2024-03-19T16:30:00"/>
    <n v="8"/>
    <s v="Posted to HRMS"/>
    <x v="3"/>
    <s v="WSH-CENT/SS WORKER"/>
    <s v="None"/>
    <s v="N/A"/>
    <s v="N/A"/>
    <s v="N/A"/>
    <s v="N/A"/>
    <n v="1200"/>
    <s v="N/A"/>
    <s v="N/A"/>
    <s v="N/A"/>
    <m/>
  </r>
  <r>
    <n v="57762309"/>
    <s v="Daniel Kresse"/>
    <n v="20012618"/>
    <d v="2024-03-28T13:17:18"/>
    <d v="2024-03-20T00:00:00"/>
    <d v="2024-03-20T08:00:00"/>
    <d v="2024-03-20T16:30:00"/>
    <n v="8"/>
    <s v="Posted to HRMS"/>
    <x v="3"/>
    <s v="WSH-CENT/SS WORKER"/>
    <s v="4:00pm - 12:30am"/>
    <n v="8"/>
    <s v="Y"/>
    <n v="0.5"/>
    <s v="4:00pm - 4:30pm"/>
    <n v="1200"/>
    <n v="50.53"/>
    <n v="52.95"/>
    <n v="51.74"/>
    <m/>
  </r>
  <r>
    <n v="57762310"/>
    <s v="Daniel Kresse"/>
    <n v="20012618"/>
    <d v="2024-03-28T13:17:20"/>
    <d v="2024-03-22T00:00:00"/>
    <d v="2024-03-22T08:00:00"/>
    <d v="2024-03-22T16:30:00"/>
    <n v="8"/>
    <s v="Posted to HRMS"/>
    <x v="3"/>
    <s v="WSH-CENT/SS WORKER"/>
    <s v="4:00pm - 4:30am"/>
    <n v="12"/>
    <s v="Y"/>
    <n v="0.5"/>
    <s v="4:00pm - 4:30pm"/>
    <n v="1200"/>
    <n v="50.53"/>
    <n v="52.95"/>
    <n v="51.74"/>
    <m/>
  </r>
  <r>
    <n v="57762318"/>
    <s v="Daniel Kresse"/>
    <n v="20012618"/>
    <d v="2024-03-28T13:17:57"/>
    <d v="2024-03-23T00:00:00"/>
    <d v="2024-03-23T00:00:00"/>
    <d v="2024-03-23T23:59:00"/>
    <n v="0"/>
    <s v="Posted to HRMS"/>
    <x v="1"/>
    <s v="N/A"/>
    <s v="10am - 2pm"/>
    <n v="4"/>
    <s v="N"/>
    <s v="N/A"/>
    <s v="N/A"/>
    <s v="N/A"/>
    <s v="N/A"/>
    <s v="N/A"/>
    <s v="N/A"/>
    <m/>
  </r>
  <r>
    <n v="57762319"/>
    <s v="Daniel Kresse"/>
    <n v="20012618"/>
    <d v="2024-03-28T13:17:58"/>
    <d v="2024-03-24T00:00:00"/>
    <d v="2024-03-24T00:00:00"/>
    <d v="2024-03-24T23:59:00"/>
    <n v="0"/>
    <s v="Posted to HRMS"/>
    <x v="1"/>
    <s v="N/A"/>
    <s v="8am - 8:30pm"/>
    <n v="12"/>
    <s v="N"/>
    <s v="N/A"/>
    <s v="N/A"/>
    <s v="N/A"/>
    <s v="N/A"/>
    <s v="N/A"/>
    <s v="N/A"/>
    <m/>
  </r>
  <r>
    <n v="57762311"/>
    <s v="Daniel Kresse"/>
    <n v="20012618"/>
    <d v="2024-03-28T13:17:22"/>
    <d v="2024-03-25T00:00:00"/>
    <d v="2024-03-25T08:00:00"/>
    <d v="2024-03-25T16:30:00"/>
    <n v="8"/>
    <s v="Posted to HRMS"/>
    <x v="3"/>
    <s v="WSH-CENT/SS WORKER"/>
    <s v="5pm - 10pm"/>
    <n v="5"/>
    <s v="N"/>
    <s v="N/A"/>
    <s v="N/A"/>
    <s v="N/A"/>
    <s v="N/A"/>
    <s v="N/A"/>
    <s v="N/A"/>
    <m/>
  </r>
  <r>
    <n v="57762312"/>
    <s v="Daniel Kresse"/>
    <n v="20012618"/>
    <d v="2024-03-28T13:17:23"/>
    <d v="2024-03-26T00:00:00"/>
    <d v="2024-03-26T08:00:00"/>
    <d v="2024-03-26T16:30:00"/>
    <n v="8"/>
    <s v="Posted to HRMS"/>
    <x v="3"/>
    <s v="WSH-CENT/SS WORKER"/>
    <s v="5pm - 10pm"/>
    <n v="5"/>
    <s v="N"/>
    <s v="N/A"/>
    <s v="N/A"/>
    <s v="N/A"/>
    <s v="N/A"/>
    <s v="N/A"/>
    <s v="N/A"/>
    <m/>
  </r>
  <r>
    <n v="57762315"/>
    <s v="Daniel Kresse"/>
    <n v="20012618"/>
    <d v="2024-03-28T13:17:26"/>
    <d v="2024-03-27T00:00:00"/>
    <d v="2024-03-27T08:00:00"/>
    <d v="2024-03-27T16:30:00"/>
    <n v="8"/>
    <s v="Posted to HRMS"/>
    <x v="3"/>
    <s v="WSH-CENT/SS WORKER"/>
    <s v="None"/>
    <s v="N/A"/>
    <s v="N/A"/>
    <s v="N/A"/>
    <s v="N/A"/>
    <s v="N/A"/>
    <s v="N/A"/>
    <s v="N/A"/>
    <s v="N/A"/>
    <m/>
  </r>
  <r>
    <n v="57762313"/>
    <s v="Daniel Kresse"/>
    <n v="20012618"/>
    <d v="2024-03-28T13:17:25"/>
    <d v="2024-03-28T00:00:00"/>
    <d v="2024-03-28T08:00:00"/>
    <d v="2024-03-28T16:30:00"/>
    <n v="8"/>
    <s v="Posted to HRMS"/>
    <x v="3"/>
    <s v="WSH-CENT/SS WORKER"/>
    <s v="None"/>
    <s v="N/A"/>
    <s v="N/A"/>
    <s v="N/A"/>
    <s v="N/A"/>
    <s v="N/A"/>
    <s v="N/A"/>
    <s v="N/A"/>
    <s v="N/A"/>
    <m/>
  </r>
  <r>
    <n v="57770417"/>
    <s v="Daniel Kresse"/>
    <n v="20012618"/>
    <d v="2024-03-29T06:43:23"/>
    <d v="2024-03-29T00:00:00"/>
    <d v="2024-03-29T08:00:00"/>
    <d v="2024-03-29T16:30:00"/>
    <n v="8"/>
    <s v="Posted to HRMS"/>
    <x v="3"/>
    <s v="WSH-CENT/SS WORKER"/>
    <s v="5pm - 10pm"/>
    <n v="5"/>
    <s v="N"/>
    <s v="N/A"/>
    <s v="N/A"/>
    <s v="N/A"/>
    <s v="N/A"/>
    <s v="N/A"/>
    <s v="N/A"/>
    <m/>
  </r>
  <r>
    <n v="57762332"/>
    <s v="Daniel Kresse"/>
    <n v="20012618"/>
    <d v="2024-03-28T13:18:43"/>
    <d v="2024-03-30T00:00:00"/>
    <d v="2024-03-30T00:00:00"/>
    <d v="2024-03-30T23:59:00"/>
    <n v="0"/>
    <s v="Posted to HRMS"/>
    <x v="1"/>
    <s v="N/A"/>
    <s v="8am - 8:30pm"/>
    <n v="12"/>
    <s v="N"/>
    <s v="N/A"/>
    <s v="N/A"/>
    <s v="N/A"/>
    <s v="N/A"/>
    <s v="N/A"/>
    <s v="N/A"/>
    <m/>
  </r>
  <r>
    <n v="57762333"/>
    <s v="Daniel Kresse"/>
    <n v="20012618"/>
    <d v="2024-03-28T13:18:45"/>
    <d v="2024-03-31T00:00:00"/>
    <d v="2024-03-31T00:00:00"/>
    <d v="2024-03-31T23:59:00"/>
    <n v="0"/>
    <s v="Posted to HRMS"/>
    <x v="1"/>
    <s v="N/A"/>
    <s v="None"/>
    <s v="N/A"/>
    <s v="N/A"/>
    <s v="N/A"/>
    <s v="N/A"/>
    <s v="N/A"/>
    <s v="N/A"/>
    <s v="N/A"/>
    <s v="N/A"/>
    <m/>
  </r>
  <r>
    <n v="57915488"/>
    <s v="Daniel Kresse"/>
    <n v="20012618"/>
    <d v="2024-04-05T08:53:02"/>
    <d v="2024-04-01T00:00:00"/>
    <d v="2024-04-01T08:00:00"/>
    <d v="2024-04-01T16:30:00"/>
    <n v="8"/>
    <s v="Posted to HRMS"/>
    <x v="3"/>
    <s v="WSH-CENT/SS WORKER"/>
    <s v="5pm - 10pm"/>
    <n v="5"/>
    <s v="N"/>
    <s v="N/A"/>
    <s v="N/A"/>
    <s v="N/A"/>
    <s v="N/A"/>
    <s v="N/A"/>
    <s v="N/A"/>
    <m/>
  </r>
  <r>
    <n v="57915489"/>
    <s v="Daniel Kresse"/>
    <n v="20012618"/>
    <d v="2024-04-05T08:53:02"/>
    <d v="2024-04-02T00:00:00"/>
    <d v="2024-04-02T08:00:00"/>
    <d v="2024-04-02T16:30:00"/>
    <n v="8"/>
    <s v="Posted to HRMS"/>
    <x v="3"/>
    <s v="WSH-CENT/SS WORKER"/>
    <s v="None"/>
    <s v="N/A"/>
    <s v="N/A"/>
    <s v="N/A"/>
    <s v="N/A"/>
    <s v="N/A"/>
    <s v="N/A"/>
    <s v="N/A"/>
    <s v="N/A"/>
    <m/>
  </r>
  <r>
    <n v="57915490"/>
    <s v="Daniel Kresse"/>
    <n v="20012618"/>
    <d v="2024-04-05T08:53:03"/>
    <d v="2024-04-03T00:00:00"/>
    <d v="2024-04-03T08:00:00"/>
    <d v="2024-04-03T16:30:00"/>
    <n v="8"/>
    <s v="Posted to HRMS"/>
    <x v="3"/>
    <s v="WSH-CENT/SS WORKER"/>
    <s v="5pm - 10pm"/>
    <n v="5"/>
    <s v="N"/>
    <s v="N/A"/>
    <s v="N/A"/>
    <s v="N/A"/>
    <s v="N/A"/>
    <s v="N/A"/>
    <s v="N/A"/>
    <m/>
  </r>
  <r>
    <n v="57915491"/>
    <s v="Daniel Kresse"/>
    <n v="20012618"/>
    <d v="2024-04-05T08:53:04"/>
    <d v="2024-04-04T00:00:00"/>
    <d v="2024-04-04T08:00:00"/>
    <d v="2024-04-04T16:30:00"/>
    <n v="8"/>
    <s v="Posted to HRMS"/>
    <x v="3"/>
    <s v="WSH-CENT/SS WORKER"/>
    <s v="None"/>
    <s v="N/A"/>
    <s v="N/A"/>
    <s v="N/A"/>
    <s v="N/A"/>
    <s v="N/A"/>
    <s v="N/A"/>
    <s v="N/A"/>
    <s v="N/A"/>
    <m/>
  </r>
  <r>
    <n v="57915492"/>
    <s v="Daniel Kresse"/>
    <n v="20012618"/>
    <d v="2024-04-05T08:53:05"/>
    <d v="2024-04-05T00:00:00"/>
    <d v="2024-04-05T08:00:00"/>
    <d v="2024-04-05T16:30:00"/>
    <n v="8"/>
    <s v="Posted to HRMS"/>
    <x v="3"/>
    <s v="WSH-CENT/SS WORKER"/>
    <s v="4:30am - 8:00am; 4:00pm - 4:30am"/>
    <n v="15.5"/>
    <s v="Y"/>
    <n v="0.5"/>
    <s v="4pm - 4:30pm"/>
    <n v="1200"/>
    <n v="50.53"/>
    <n v="52.95"/>
    <n v="51.74"/>
    <m/>
  </r>
  <r>
    <n v="57915493"/>
    <s v="Daniel Kresse"/>
    <n v="20012618"/>
    <d v="2024-04-05T08:53:07"/>
    <d v="2024-04-06T00:00:00"/>
    <d v="2024-04-06T00:00:00"/>
    <d v="2024-04-06T23:59:00"/>
    <n v="0"/>
    <s v="Posted to HRMS"/>
    <x v="1"/>
    <s v="N/A"/>
    <s v="8am - 8:30pm"/>
    <n v="12"/>
    <s v="N"/>
    <s v="N/A"/>
    <s v="N/A"/>
    <s v="N/A"/>
    <s v="N/A"/>
    <s v="N/A"/>
    <s v="N/A"/>
    <m/>
  </r>
  <r>
    <n v="57915495"/>
    <s v="Daniel Kresse"/>
    <n v="20012618"/>
    <d v="2024-04-05T08:53:08"/>
    <d v="2024-04-07T00:00:00"/>
    <d v="2024-04-07T00:00:00"/>
    <d v="2024-04-07T23:59:00"/>
    <n v="0"/>
    <s v="Posted to HRMS"/>
    <x v="1"/>
    <s v="N/A"/>
    <s v="8am - 8:30pm"/>
    <n v="12"/>
    <s v="N"/>
    <s v="N/A"/>
    <s v="N/A"/>
    <s v="N/A"/>
    <s v="N/A"/>
    <s v="N/A"/>
    <s v="N/A"/>
    <m/>
  </r>
  <r>
    <n v="57999014"/>
    <s v="Daniel Kresse"/>
    <n v="20012618"/>
    <d v="2024-04-11T11:18:49"/>
    <d v="2024-04-08T00:00:00"/>
    <d v="2024-04-08T08:00:00"/>
    <d v="2024-04-08T16:30:00"/>
    <n v="8"/>
    <s v="Posted to HRMS"/>
    <x v="3"/>
    <s v="WSH-CENT/SS WORKER"/>
    <s v="4:00pm - 12:30am"/>
    <n v="8"/>
    <s v="Y"/>
    <n v="0.5"/>
    <s v="4:00pm - 4:30pm"/>
    <n v="1200"/>
    <n v="50.53"/>
    <n v="52.95"/>
    <n v="51.74"/>
    <m/>
  </r>
  <r>
    <n v="57999016"/>
    <s v="Daniel Kresse"/>
    <n v="20012618"/>
    <d v="2024-04-11T11:18:50"/>
    <d v="2024-04-09T00:00:00"/>
    <d v="2024-04-09T08:00:00"/>
    <d v="2024-04-09T16:30:00"/>
    <n v="8"/>
    <s v="Posted to HRMS"/>
    <x v="3"/>
    <s v="WSH-CENT/SS WORKER"/>
    <s v="4:00pm - 12:30am"/>
    <n v="8"/>
    <s v="Y"/>
    <n v="0.5"/>
    <s v="4:00pm - 4:30pm"/>
    <n v="1200"/>
    <n v="50.53"/>
    <n v="52.95"/>
    <n v="51.74"/>
    <m/>
  </r>
  <r>
    <n v="57999018"/>
    <s v="Daniel Kresse"/>
    <n v="20012618"/>
    <d v="2024-04-11T11:18:55"/>
    <d v="2024-04-10T00:00:00"/>
    <d v="2024-04-10T08:00:00"/>
    <d v="2024-04-10T16:30:00"/>
    <n v="8"/>
    <s v="Posted to HRMS"/>
    <x v="0"/>
    <s v="WSH-CENT/SS WORKER"/>
    <s v="5pm - 10pm"/>
    <n v="5"/>
    <s v="N"/>
    <s v="N/A"/>
    <s v="N/A"/>
    <s v="N/A"/>
    <s v="N/A"/>
    <s v="N/A"/>
    <s v="N/A"/>
    <m/>
  </r>
  <r>
    <n v="57999017"/>
    <s v="Daniel Kresse"/>
    <n v="20012618"/>
    <d v="2024-04-11T11:18:52"/>
    <d v="2024-04-11T00:00:00"/>
    <d v="2024-04-11T08:00:00"/>
    <d v="2024-04-11T16:30:00"/>
    <n v="8"/>
    <s v="Posted to HRMS"/>
    <x v="3"/>
    <s v="WSH-CENT/SS WORKER"/>
    <s v="None"/>
    <s v="N/A"/>
    <s v="N/A"/>
    <s v="N/A"/>
    <s v="N/A"/>
    <s v="N/A"/>
    <s v="N/A"/>
    <s v="N/A"/>
    <s v="N/A"/>
    <m/>
  </r>
  <r>
    <n v="58069805"/>
    <s v="Daniel Kresse"/>
    <n v="20012618"/>
    <d v="2024-04-15T14:30:01"/>
    <d v="2024-04-12T00:00:00"/>
    <d v="2024-04-12T08:00:00"/>
    <d v="2024-04-12T16:30:00"/>
    <n v="8"/>
    <s v="Posted to HRMS"/>
    <x v="3"/>
    <s v="WSH-CENT/SS WORKER"/>
    <s v="5pm - 10pm"/>
    <n v="5"/>
    <s v="N"/>
    <s v="N/A"/>
    <s v="N/A"/>
    <s v="N/A"/>
    <s v="N/A"/>
    <s v="N/A"/>
    <s v="N/A"/>
    <m/>
  </r>
  <r>
    <n v="57915497"/>
    <s v="Daniel Kresse"/>
    <n v="20012618"/>
    <d v="2024-04-05T08:53:12"/>
    <d v="2024-04-13T00:00:00"/>
    <d v="2024-04-13T00:00:00"/>
    <d v="2024-04-13T23:59:00"/>
    <n v="0"/>
    <s v="Posted to HRMS"/>
    <x v="1"/>
    <s v="N/A"/>
    <s v="2pm - 4pm"/>
    <n v="2"/>
    <s v="N"/>
    <s v="N/A"/>
    <s v="N/A"/>
    <s v="N/A"/>
    <s v="N/A"/>
    <s v="N/A"/>
    <s v="N/A"/>
    <m/>
  </r>
  <r>
    <n v="57915496"/>
    <s v="Daniel Kresse"/>
    <n v="20012618"/>
    <d v="2024-04-05T08:53:10"/>
    <d v="2024-04-14T00:00:00"/>
    <d v="2024-04-14T00:00:00"/>
    <d v="2024-04-14T23:59:00"/>
    <n v="0"/>
    <s v="Posted to HRMS"/>
    <x v="1"/>
    <s v="N/A"/>
    <s v="5pm - 10pm"/>
    <n v="5"/>
    <s v="N"/>
    <s v="N/A"/>
    <s v="N/A"/>
    <s v="N/A"/>
    <s v="N/A"/>
    <s v="N/A"/>
    <s v="N/A"/>
    <m/>
  </r>
  <r>
    <n v="58066946"/>
    <s v="Daniel Kresse"/>
    <n v="20012618"/>
    <d v="2024-04-15T11:35:13"/>
    <d v="2024-04-15T00:00:00"/>
    <d v="2024-04-15T08:00:00"/>
    <d v="2024-04-15T16:30:00"/>
    <n v="8"/>
    <s v="Posted to HRMS"/>
    <x v="3"/>
    <s v="WSH-CENT/SS WORKER"/>
    <s v="5pm - 10pm"/>
    <n v="5"/>
    <s v="N"/>
    <s v="N/A"/>
    <s v="N/A"/>
    <s v="N/A"/>
    <s v="N/A"/>
    <s v="N/A"/>
    <s v="N/A"/>
    <m/>
  </r>
  <r>
    <n v="58304807"/>
    <s v="Daniel Kresse"/>
    <n v="20012618"/>
    <d v="2024-04-29T11:23:32"/>
    <d v="2024-04-16T00:00:00"/>
    <d v="2024-04-16T08:00:00"/>
    <d v="2024-04-16T16:30:00"/>
    <n v="8"/>
    <s v="Posted to HRMS"/>
    <x v="3"/>
    <s v="WSH-CENT/SS WORKER"/>
    <s v="None"/>
    <s v="N/A"/>
    <s v="N/A"/>
    <s v="N/A"/>
    <s v="N/A"/>
    <s v="N/A"/>
    <s v="N/A"/>
    <s v="N/A"/>
    <s v="N/A"/>
    <m/>
  </r>
  <r>
    <n v="58304808"/>
    <s v="Daniel Kresse"/>
    <n v="20012618"/>
    <d v="2024-04-29T11:23:33"/>
    <d v="2024-04-17T00:00:00"/>
    <d v="2024-04-17T08:00:00"/>
    <d v="2024-04-17T16:30:00"/>
    <n v="8"/>
    <s v="Posted to HRMS"/>
    <x v="3"/>
    <s v="WSH-CENT/SS WORKER"/>
    <s v="4:30am - 8:00am; 4:00pm - 4:30am"/>
    <n v="15.5"/>
    <s v="Y"/>
    <n v="0.5"/>
    <s v="4pm - 4:30pm"/>
    <n v="1200"/>
    <n v="50.53"/>
    <n v="52.95"/>
    <n v="51.74"/>
    <s v="Worked 48 hours stright. On standby 1270 for 1.5 hrs (4:30am - 6:00am) each day."/>
  </r>
  <r>
    <n v="58304809"/>
    <s v="Daniel Kresse"/>
    <n v="20012618"/>
    <d v="2024-04-29T11:23:34"/>
    <d v="2024-04-18T00:00:00"/>
    <d v="2024-04-18T08:00:00"/>
    <d v="2024-04-18T16:30:00"/>
    <n v="8"/>
    <s v="Posted to HRMS"/>
    <x v="3"/>
    <s v="WSH-CENT/SS WORKER"/>
    <s v="4:30am - 8:00am; 4:00pm - 4:30am"/>
    <n v="15.5"/>
    <s v="Y"/>
    <n v="0.5"/>
    <s v="4pm - 4:30pm"/>
    <n v="1200"/>
    <n v="50.53"/>
    <n v="52.95"/>
    <n v="51.74"/>
    <m/>
  </r>
  <r>
    <n v="58304810"/>
    <s v="Daniel Kresse"/>
    <n v="20012618"/>
    <d v="2024-04-29T11:23:36"/>
    <d v="2024-04-19T00:00:00"/>
    <d v="2024-04-19T08:00:00"/>
    <d v="2024-04-19T16:30:00"/>
    <n v="8"/>
    <s v="Posted to HRMS"/>
    <x v="3"/>
    <s v="WSH-CENT/SS WORKER"/>
    <s v="4pm - 6pm"/>
    <n v="2"/>
    <s v="Y"/>
    <n v="0.5"/>
    <s v="4:00pm - 4:30pm"/>
    <n v="1200"/>
    <n v="50.53"/>
    <n v="52.95"/>
    <n v="51.74"/>
    <m/>
  </r>
  <r>
    <n v="58304811"/>
    <s v="Daniel Kresse"/>
    <n v="20012618"/>
    <d v="2024-04-29T11:23:37"/>
    <d v="2024-04-20T00:00:00"/>
    <d v="2024-04-20T00:00:00"/>
    <d v="2024-04-20T23:59:00"/>
    <n v="0"/>
    <s v="Posted to HRMS"/>
    <x v="1"/>
    <s v="N/A"/>
    <s v="None"/>
    <s v="N/A"/>
    <s v="N/A"/>
    <s v="N/A"/>
    <s v="N/A"/>
    <s v="N/A"/>
    <s v="N/A"/>
    <s v="N/A"/>
    <s v="N/A"/>
    <m/>
  </r>
  <r>
    <n v="58304812"/>
    <s v="Daniel Kresse"/>
    <n v="20012618"/>
    <d v="2024-04-29T11:23:38"/>
    <d v="2024-04-21T00:00:00"/>
    <d v="2024-04-21T00:00:00"/>
    <d v="2024-04-21T23:59:00"/>
    <n v="0"/>
    <s v="Posted to HRMS"/>
    <x v="1"/>
    <s v="N/A"/>
    <s v="8am - 8:30pm"/>
    <n v="12"/>
    <s v="N"/>
    <s v="N/A"/>
    <s v="N/A"/>
    <s v="N/A"/>
    <s v="N/A"/>
    <s v="N/A"/>
    <s v="N/A"/>
    <m/>
  </r>
  <r>
    <n v="58304814"/>
    <s v="Daniel Kresse"/>
    <n v="20012618"/>
    <d v="2024-04-29T11:23:40"/>
    <d v="2024-04-23T00:00:00"/>
    <d v="2024-04-23T08:00:00"/>
    <d v="2024-04-23T16:30:00"/>
    <n v="8"/>
    <s v="Posted to HRMS"/>
    <x v="3"/>
    <s v="WSH-CENT/SS WORKER"/>
    <s v="None"/>
    <s v="N/A"/>
    <s v="N/A"/>
    <s v="N/A"/>
    <s v="N/A"/>
    <s v="N/A"/>
    <s v="N/A"/>
    <s v="N/A"/>
    <s v="N/A"/>
    <m/>
  </r>
  <r>
    <n v="58304815"/>
    <s v="Daniel Kresse"/>
    <n v="20012618"/>
    <d v="2024-04-29T11:23:41"/>
    <d v="2024-04-24T00:00:00"/>
    <d v="2024-04-24T08:00:00"/>
    <d v="2024-04-24T16:30:00"/>
    <n v="8"/>
    <s v="Posted to HRMS"/>
    <x v="3"/>
    <s v="WSH-CENT/SS WORKER"/>
    <s v="None"/>
    <s v="N/A"/>
    <s v="N/A"/>
    <s v="N/A"/>
    <s v="N/A"/>
    <s v="N/A"/>
    <s v="N/A"/>
    <s v="N/A"/>
    <s v="N/A"/>
    <m/>
  </r>
  <r>
    <n v="58304816"/>
    <s v="Daniel Kresse"/>
    <n v="20012618"/>
    <d v="2024-04-29T11:23:42"/>
    <d v="2024-04-25T00:00:00"/>
    <d v="2024-04-25T08:00:00"/>
    <d v="2024-04-25T16:30:00"/>
    <n v="8"/>
    <s v="Posted to HRMS"/>
    <x v="3"/>
    <s v="WSH-CENT/SS WORKER"/>
    <s v="5pm - 10pm"/>
    <n v="5"/>
    <s v="N"/>
    <s v="N/A"/>
    <s v="N/A"/>
    <s v="N/A"/>
    <s v="N/A"/>
    <s v="N/A"/>
    <s v="N/A"/>
    <m/>
  </r>
  <r>
    <n v="58304817"/>
    <s v="Daniel Kresse"/>
    <n v="20012618"/>
    <d v="2024-04-29T11:23:43"/>
    <d v="2024-04-26T00:00:00"/>
    <d v="2024-04-26T08:00:00"/>
    <d v="2024-04-26T16:30:00"/>
    <n v="8"/>
    <s v="Posted to HRMS"/>
    <x v="3"/>
    <s v="WSH-CENT/SS WORKER"/>
    <s v="5pm - 10pm"/>
    <n v="5"/>
    <s v="N"/>
    <s v="N/A"/>
    <s v="N/A"/>
    <s v="N/A"/>
    <s v="N/A"/>
    <s v="N/A"/>
    <s v="N/A"/>
    <m/>
  </r>
  <r>
    <n v="58304818"/>
    <s v="Daniel Kresse"/>
    <n v="20012618"/>
    <d v="2024-04-29T11:23:45"/>
    <d v="2024-04-27T00:00:00"/>
    <d v="2024-04-27T00:00:00"/>
    <d v="2024-04-27T23:59:00"/>
    <n v="0"/>
    <s v="Posted to HRMS"/>
    <x v="1"/>
    <s v="N/A"/>
    <s v="8am - 8:30pm"/>
    <n v="12"/>
    <s v="N"/>
    <s v="N/A"/>
    <s v="N/A"/>
    <s v="N/A"/>
    <s v="N/A"/>
    <s v="N/A"/>
    <s v="N/A"/>
    <m/>
  </r>
  <r>
    <n v="58304819"/>
    <s v="Daniel Kresse"/>
    <n v="20012618"/>
    <d v="2024-04-29T11:23:46"/>
    <d v="2024-04-28T00:00:00"/>
    <d v="2024-04-28T00:00:00"/>
    <d v="2024-04-28T23:59:00"/>
    <n v="0"/>
    <s v="Posted to HRMS"/>
    <x v="1"/>
    <s v="N/A"/>
    <s v="5pm - 10pm"/>
    <n v="5"/>
    <s v="N"/>
    <s v="N/A"/>
    <s v="N/A"/>
    <s v="N/A"/>
    <s v="N/A"/>
    <s v="N/A"/>
    <s v="N/A"/>
    <m/>
  </r>
  <r>
    <n v="58304820"/>
    <s v="Daniel Kresse"/>
    <n v="20012618"/>
    <d v="2024-04-29T11:23:48"/>
    <d v="2024-04-29T00:00:00"/>
    <d v="2024-04-29T08:00:00"/>
    <d v="2024-04-29T16:30:00"/>
    <n v="8"/>
    <s v="Posted to HRMS"/>
    <x v="3"/>
    <s v="WSH-CENT/SS WORKER"/>
    <s v="5pm - 10pm"/>
    <n v="5"/>
    <s v="N"/>
    <s v="N/A"/>
    <s v="N/A"/>
    <s v="N/A"/>
    <s v="N/A"/>
    <s v="N/A"/>
    <s v="N/A"/>
    <m/>
  </r>
  <r>
    <n v="58314845"/>
    <s v="Daniel Kresse"/>
    <n v="20012618"/>
    <d v="2024-04-30T07:32:13"/>
    <d v="2024-04-30T00:00:00"/>
    <d v="2024-04-30T08:00:00"/>
    <d v="2024-04-30T16:30:00"/>
    <n v="8"/>
    <s v="Posted to HRMS"/>
    <x v="3"/>
    <s v="WSH-CENT/SS WORKER"/>
    <s v="None"/>
    <s v="N/A"/>
    <s v="N/A"/>
    <s v="N/A"/>
    <s v="N/A"/>
    <s v="N/A"/>
    <s v="N/A"/>
    <s v="N/A"/>
    <s v="N/A"/>
    <m/>
  </r>
  <r>
    <n v="58593262"/>
    <s v="Daniel Kresse"/>
    <n v="20012618"/>
    <d v="2024-05-15T07:57:45"/>
    <d v="2024-05-01T00:00:00"/>
    <d v="2024-05-01T08:00:00"/>
    <d v="2024-05-01T16:30:00"/>
    <n v="8"/>
    <s v="Posted to HRMS"/>
    <x v="3"/>
    <s v="WSH-CENT/SS WORKER"/>
    <s v="4:00pm - 12:30am"/>
    <n v="8"/>
    <s v="Y"/>
    <n v="0.5"/>
    <s v="4:00pm - 4:30pm"/>
    <n v="1200"/>
    <n v="50.53"/>
    <n v="52.95"/>
    <n v="51.74"/>
    <m/>
  </r>
  <r>
    <n v="58593265"/>
    <s v="Daniel Kresse"/>
    <n v="20012618"/>
    <d v="2024-05-15T07:57:46"/>
    <d v="2024-05-02T00:00:00"/>
    <d v="2024-05-02T08:00:00"/>
    <d v="2024-05-02T16:30:00"/>
    <n v="8"/>
    <s v="Posted to HRMS"/>
    <x v="3"/>
    <s v="WSH-CENT/SS WORKER"/>
    <s v="4:00pm - 12:30am"/>
    <n v="8"/>
    <s v="Y"/>
    <n v="0.5"/>
    <s v="4:00pm - 4:30pm"/>
    <n v="1200"/>
    <n v="50.53"/>
    <n v="52.95"/>
    <n v="51.74"/>
    <m/>
  </r>
  <r>
    <n v="58593267"/>
    <s v="Daniel Kresse"/>
    <n v="20012618"/>
    <d v="2024-05-15T07:57:48"/>
    <d v="2024-05-03T00:00:00"/>
    <d v="2024-05-03T08:00:00"/>
    <d v="2024-05-03T16:30:00"/>
    <n v="8"/>
    <s v="Posted to HRMS"/>
    <x v="3"/>
    <s v="WSH-CENT/SS WORKER"/>
    <s v="4:00pm - 10:30pm"/>
    <n v="6"/>
    <s v="Y"/>
    <n v="0.5"/>
    <s v="4:00pm - 4:30pm"/>
    <n v="1200"/>
    <n v="50.53"/>
    <n v="52.95"/>
    <n v="51.74"/>
    <m/>
  </r>
  <r>
    <n v="58593312"/>
    <s v="Daniel Kresse"/>
    <n v="20012618"/>
    <d v="2024-05-15T07:58:13"/>
    <d v="2024-05-04T00:00:00"/>
    <d v="2024-05-04T00:00:00"/>
    <d v="2024-05-04T23:59:00"/>
    <n v="0"/>
    <s v="Posted to HRMS"/>
    <x v="1"/>
    <s v="N/A"/>
    <s v="None"/>
    <s v="N/A"/>
    <s v="N/A"/>
    <s v="N/A"/>
    <s v="N/A"/>
    <s v="N/A"/>
    <s v="N/A"/>
    <s v="N/A"/>
    <s v="N/A"/>
    <m/>
  </r>
  <r>
    <n v="58593316"/>
    <s v="Daniel Kresse"/>
    <n v="20012618"/>
    <d v="2024-05-15T07:58:14"/>
    <d v="2024-05-05T00:00:00"/>
    <d v="2024-05-05T00:00:00"/>
    <d v="2024-05-05T23:59:00"/>
    <n v="0"/>
    <s v="Posted to HRMS"/>
    <x v="1"/>
    <s v="N/A"/>
    <s v="8:00am - 8:30pm"/>
    <n v="12"/>
    <s v="N"/>
    <s v="N/A"/>
    <s v="N/A"/>
    <s v="N/A"/>
    <s v="N/A"/>
    <s v="N/A"/>
    <s v="N/A"/>
    <m/>
  </r>
  <r>
    <n v="58593271"/>
    <s v="Daniel Kresse"/>
    <n v="20012618"/>
    <d v="2024-05-15T07:57:50"/>
    <d v="2024-05-06T00:00:00"/>
    <d v="2024-05-06T08:00:00"/>
    <d v="2024-05-06T16:30:00"/>
    <n v="8"/>
    <s v="Posted to HRMS"/>
    <x v="3"/>
    <s v="WSH-CENT/SS WORKER"/>
    <s v="None"/>
    <s v="N/A"/>
    <s v="N/A"/>
    <s v="N/A"/>
    <s v="N/A"/>
    <s v="N/A"/>
    <s v="N/A"/>
    <s v="N/A"/>
    <s v="N/A"/>
    <m/>
  </r>
  <r>
    <n v="58593319"/>
    <s v="Daniel Kresse"/>
    <n v="20012618"/>
    <d v="2024-05-15T07:58:15"/>
    <d v="2024-05-07T00:00:00"/>
    <d v="2024-05-07T08:00:00"/>
    <d v="2024-05-07T16:30:00"/>
    <n v="8"/>
    <s v="Posted to HRMS"/>
    <x v="0"/>
    <s v="WSH-CENT/SS WORKER"/>
    <s v="None"/>
    <s v="N/A"/>
    <s v="N/A"/>
    <s v="N/A"/>
    <s v="N/A"/>
    <s v="N/A"/>
    <s v="N/A"/>
    <s v="N/A"/>
    <s v="N/A"/>
    <m/>
  </r>
  <r>
    <n v="58593275"/>
    <s v="Daniel Kresse"/>
    <n v="20012618"/>
    <d v="2024-05-15T07:57:51"/>
    <d v="2024-05-08T00:00:00"/>
    <d v="2024-05-08T08:00:00"/>
    <d v="2024-05-08T16:30:00"/>
    <n v="8"/>
    <s v="Posted to HRMS"/>
    <x v="3"/>
    <s v="WSH-CENT/SS WORKER"/>
    <s v="5pm - 10pm"/>
    <n v="5"/>
    <s v="N"/>
    <s v="N/A"/>
    <s v="N/A"/>
    <s v="N/A"/>
    <s v="N/A"/>
    <s v="N/A"/>
    <s v="N/A"/>
    <m/>
  </r>
  <r>
    <n v="58593277"/>
    <s v="Daniel Kresse"/>
    <n v="20012618"/>
    <d v="2024-05-15T07:57:53"/>
    <d v="2024-05-09T00:00:00"/>
    <d v="2024-05-09T08:00:00"/>
    <d v="2024-05-09T16:30:00"/>
    <n v="8"/>
    <s v="Posted to HRMS"/>
    <x v="3"/>
    <s v="WSH-CENT/SS WORKER"/>
    <s v="5pm - 10pm"/>
    <n v="5"/>
    <s v="N"/>
    <s v="N/A"/>
    <s v="N/A"/>
    <s v="N/A"/>
    <s v="N/A"/>
    <s v="N/A"/>
    <s v="N/A"/>
    <m/>
  </r>
  <r>
    <n v="58593278"/>
    <s v="Daniel Kresse"/>
    <n v="20012618"/>
    <d v="2024-05-15T07:57:54"/>
    <d v="2024-05-10T00:00:00"/>
    <d v="2024-05-10T08:00:00"/>
    <d v="2024-05-10T16:30:00"/>
    <n v="8"/>
    <s v="Posted to HRMS"/>
    <x v="3"/>
    <s v="WSH-CENT/SS WORKER"/>
    <s v="5pm - 11pm"/>
    <n v="6"/>
    <s v="N"/>
    <s v="N/A"/>
    <s v="N/A"/>
    <s v="N/A"/>
    <s v="N/A"/>
    <s v="N/A"/>
    <s v="N/A"/>
    <m/>
  </r>
  <r>
    <n v="58593327"/>
    <s v="Daniel Kresse"/>
    <n v="20012618"/>
    <d v="2024-05-15T07:58:18"/>
    <d v="2024-05-11T00:00:00"/>
    <d v="2024-05-11T00:00:00"/>
    <d v="2024-05-11T23:59:00"/>
    <n v="0"/>
    <s v="Posted to HRMS"/>
    <x v="1"/>
    <s v="N/A"/>
    <s v="8:00am - 8:30pm"/>
    <n v="12"/>
    <s v="N"/>
    <s v="N/A"/>
    <s v="N/A"/>
    <s v="N/A"/>
    <s v="N/A"/>
    <s v="N/A"/>
    <s v="N/A"/>
    <m/>
  </r>
  <r>
    <n v="58593330"/>
    <s v="Daniel Kresse"/>
    <n v="20012618"/>
    <d v="2024-05-15T07:58:19"/>
    <d v="2024-05-12T00:00:00"/>
    <d v="2024-05-12T00:00:00"/>
    <d v="2024-05-12T23:59:00"/>
    <n v="0"/>
    <s v="Posted to HRMS"/>
    <x v="1"/>
    <s v="N/A"/>
    <s v="8:00am - 8:30pm"/>
    <n v="12"/>
    <s v="N"/>
    <s v="N/A"/>
    <s v="N/A"/>
    <s v="N/A"/>
    <s v="N/A"/>
    <s v="N/A"/>
    <s v="N/A"/>
    <m/>
  </r>
  <r>
    <n v="58593290"/>
    <s v="Daniel Kresse"/>
    <n v="20012618"/>
    <d v="2024-05-15T07:57:57"/>
    <d v="2024-05-13T00:00:00"/>
    <d v="2024-05-13T08:00:00"/>
    <d v="2024-05-13T16:30:00"/>
    <n v="8"/>
    <s v="Posted to HRMS"/>
    <x v="3"/>
    <s v="WSH-CENT/SS WORKER"/>
    <s v="4:00pm - 12:30am"/>
    <n v="8"/>
    <s v="Y"/>
    <n v="0.5"/>
    <s v="4:00pm - 4:30pm"/>
    <n v="1200"/>
    <n v="50.53"/>
    <n v="52.95"/>
    <n v="51.74"/>
    <m/>
  </r>
  <r>
    <n v="58593333"/>
    <s v="Daniel Kresse"/>
    <n v="20012618"/>
    <d v="2024-05-15T07:58:21"/>
    <d v="2024-05-14T00:00:00"/>
    <d v="2024-05-14T08:00:00"/>
    <d v="2024-05-14T16:30:00"/>
    <n v="8"/>
    <s v="Posted to HRMS"/>
    <x v="0"/>
    <s v="WSH-CENT/SS WORKER"/>
    <s v="None"/>
    <s v="N/A"/>
    <s v="N/A"/>
    <s v="N/A"/>
    <s v="N/A"/>
    <s v="N/A"/>
    <s v="N/A"/>
    <s v="N/A"/>
    <s v="N/A"/>
    <m/>
  </r>
  <r>
    <n v="58593293"/>
    <s v="Daniel Kresse"/>
    <n v="20012618"/>
    <d v="2024-05-15T07:57:58"/>
    <d v="2024-05-15T00:00:00"/>
    <d v="2024-05-15T08:00:00"/>
    <d v="2024-05-15T16:30:00"/>
    <n v="8"/>
    <s v="Posted to HRMS"/>
    <x v="3"/>
    <s v="WSH-CENT/SS WORKER"/>
    <s v="4:00pm - 12:30am"/>
    <n v="8"/>
    <s v="Y"/>
    <n v="0.5"/>
    <s v="4:00pm - 4:30pm"/>
    <n v="1200"/>
    <n v="50.53"/>
    <n v="52.95"/>
    <n v="51.74"/>
    <m/>
  </r>
  <r>
    <n v="58870669"/>
    <s v="Daniel Kresse"/>
    <n v="20012618"/>
    <d v="2024-05-30T14:39:15"/>
    <d v="2024-05-16T00:00:00"/>
    <d v="2024-05-16T08:00:00"/>
    <d v="2024-05-16T16:30:00"/>
    <n v="8"/>
    <s v="Posted to HRMS"/>
    <x v="3"/>
    <s v="WSH-CENT/SS WORKER"/>
    <s v="5:00pm - 7:00pm"/>
    <n v="2"/>
    <s v="N"/>
    <s v="N/A"/>
    <s v="N/A"/>
    <s v="N/A"/>
    <s v="N/A"/>
    <s v="N/A"/>
    <s v="N/A"/>
    <m/>
  </r>
  <r>
    <n v="58870671"/>
    <s v="Daniel Kresse"/>
    <n v="20012618"/>
    <d v="2024-05-30T14:39:17"/>
    <d v="2024-05-17T00:00:00"/>
    <d v="2024-05-17T08:00:00"/>
    <d v="2024-05-17T16:30:00"/>
    <n v="8"/>
    <s v="Posted to HRMS"/>
    <x v="3"/>
    <s v="WSH-CENT/SS WORKER"/>
    <s v="4:30am - 8:00am; 4:00pm - 4:30am"/>
    <n v="15.5"/>
    <s v="Y"/>
    <n v="0.5"/>
    <s v="4pm - 4:30pm"/>
    <n v="1200"/>
    <n v="50.53"/>
    <n v="52.95"/>
    <n v="51.74"/>
    <m/>
  </r>
  <r>
    <n v="58870673"/>
    <s v="Daniel Kresse"/>
    <n v="20012618"/>
    <d v="2024-05-30T14:39:21"/>
    <d v="2024-05-18T00:00:00"/>
    <d v="2024-05-18T00:00:00"/>
    <d v="2024-05-18T23:59:00"/>
    <n v="0"/>
    <s v="Posted to HRMS"/>
    <x v="1"/>
    <s v="N/A"/>
    <s v="None"/>
    <s v="N/A"/>
    <s v="N/A"/>
    <s v="N/A"/>
    <s v="N/A"/>
    <s v="N/A"/>
    <s v="N/A"/>
    <s v="N/A"/>
    <s v="N/A"/>
    <m/>
  </r>
  <r>
    <n v="58870672"/>
    <s v="Daniel Kresse"/>
    <n v="20012618"/>
    <d v="2024-05-30T14:39:18"/>
    <d v="2024-05-18T00:00:00"/>
    <d v="2024-05-18T08:00:00"/>
    <d v="2024-05-18T16:30:00"/>
    <n v="8"/>
    <s v="Canceled"/>
    <x v="3"/>
    <s v="WSH-CENT/SS WORKER"/>
    <m/>
    <m/>
    <m/>
    <m/>
    <m/>
    <m/>
    <m/>
    <m/>
    <m/>
    <s v="Cancelled,  created in error."/>
  </r>
  <r>
    <n v="58870674"/>
    <s v="Daniel Kresse"/>
    <n v="20012618"/>
    <d v="2024-05-30T14:39:22"/>
    <d v="2024-05-19T00:00:00"/>
    <d v="2024-05-19T00:00:00"/>
    <d v="2024-05-19T23:59:00"/>
    <n v="0"/>
    <s v="Posted to HRMS"/>
    <x v="1"/>
    <s v="N/A"/>
    <s v="8:00am - 8:30pm"/>
    <n v="12"/>
    <s v="N"/>
    <s v="N/A"/>
    <s v="N/A"/>
    <s v="N/A"/>
    <s v="N/A"/>
    <s v="N/A"/>
    <s v="N/A"/>
    <m/>
  </r>
  <r>
    <n v="58870675"/>
    <s v="Daniel Kresse"/>
    <n v="20012618"/>
    <d v="2024-05-30T14:39:23"/>
    <d v="2024-05-20T00:00:00"/>
    <d v="2024-05-20T08:00:00"/>
    <d v="2024-05-20T16:30:00"/>
    <n v="8"/>
    <s v="Posted to HRMS"/>
    <x v="3"/>
    <s v="WSH-CENT/SS WORKER"/>
    <s v="None"/>
    <s v="N/A"/>
    <s v="N/A"/>
    <s v="N/A"/>
    <s v="N/A"/>
    <s v="N/A"/>
    <s v="N/A"/>
    <s v="N/A"/>
    <s v="N/A"/>
    <m/>
  </r>
  <r>
    <n v="58870676"/>
    <s v="Daniel Kresse"/>
    <n v="20012618"/>
    <d v="2024-05-30T14:39:25"/>
    <d v="2024-05-21T00:00:00"/>
    <d v="2024-05-21T08:00:00"/>
    <d v="2024-05-21T16:30:00"/>
    <n v="8"/>
    <s v="Posted to HRMS"/>
    <x v="3"/>
    <s v="WSH-CENT/SS WORKER"/>
    <s v="None"/>
    <s v="N/A"/>
    <s v="N/A"/>
    <s v="N/A"/>
    <s v="N/A"/>
    <s v="N/A"/>
    <s v="N/A"/>
    <s v="N/A"/>
    <s v="N/A"/>
    <m/>
  </r>
  <r>
    <n v="58870677"/>
    <s v="Daniel Kresse"/>
    <n v="20012618"/>
    <d v="2024-05-30T14:39:26"/>
    <d v="2024-05-22T00:00:00"/>
    <d v="2024-05-22T08:00:00"/>
    <d v="2024-05-22T16:30:00"/>
    <n v="8"/>
    <s v="Posted to HRMS"/>
    <x v="3"/>
    <s v="WSH-CENT/SS WORKER"/>
    <s v="4:00pm - 12:30am"/>
    <n v="8"/>
    <s v="Y"/>
    <n v="0.5"/>
    <s v="4:00pm - 4:30pm"/>
    <n v="1200"/>
    <n v="50.53"/>
    <n v="52.95"/>
    <n v="51.74"/>
    <m/>
  </r>
  <r>
    <n v="58870678"/>
    <s v="Daniel Kresse"/>
    <n v="20012618"/>
    <d v="2024-05-30T14:39:27"/>
    <d v="2024-05-23T00:00:00"/>
    <d v="2024-05-23T08:00:00"/>
    <d v="2024-05-23T16:30:00"/>
    <n v="8"/>
    <s v="Posted to HRMS"/>
    <x v="3"/>
    <s v="WSH-CENT/SS WORKER"/>
    <s v="4:00pm - 12:30am"/>
    <n v="8"/>
    <s v="Y"/>
    <n v="0.5"/>
    <s v="4:00pm - 4:30pm"/>
    <n v="1200"/>
    <n v="50.53"/>
    <n v="52.95"/>
    <n v="51.74"/>
    <m/>
  </r>
  <r>
    <n v="58870679"/>
    <s v="Daniel Kresse"/>
    <n v="20012618"/>
    <d v="2024-05-30T14:39:28"/>
    <d v="2024-05-24T00:00:00"/>
    <d v="2024-05-24T08:00:00"/>
    <d v="2024-05-24T16:30:00"/>
    <n v="8"/>
    <s v="Posted to HRMS"/>
    <x v="3"/>
    <s v="WSH-CENT/SS WORKER"/>
    <s v="4:00pm - 4:30am"/>
    <n v="12"/>
    <s v="Y"/>
    <n v="0.5"/>
    <s v="4:00pm - 4:30pm"/>
    <n v="1200"/>
    <n v="50.53"/>
    <n v="52.95"/>
    <n v="51.74"/>
    <m/>
  </r>
  <r>
    <n v="58870680"/>
    <s v="Daniel Kresse"/>
    <n v="20012618"/>
    <d v="2024-05-30T14:39:31"/>
    <d v="2024-05-25T00:00:00"/>
    <d v="2024-05-25T00:00:00"/>
    <d v="2024-05-25T23:59:00"/>
    <n v="0"/>
    <s v="Posted to HRMS"/>
    <x v="1"/>
    <s v="N/A"/>
    <s v="None"/>
    <s v="N/A"/>
    <s v="N/A"/>
    <s v="N/A"/>
    <s v="N/A"/>
    <s v="N/A"/>
    <s v="N/A"/>
    <s v="N/A"/>
    <s v="N/A"/>
    <m/>
  </r>
  <r>
    <n v="58870681"/>
    <s v="Daniel Kresse"/>
    <n v="20012618"/>
    <d v="2024-05-30T14:39:32"/>
    <d v="2024-05-26T00:00:00"/>
    <d v="2024-05-26T00:00:00"/>
    <d v="2024-05-26T23:59:00"/>
    <n v="0"/>
    <s v="Posted to HRMS"/>
    <x v="1"/>
    <s v="N/A"/>
    <s v="8:00am - 8:30pm"/>
    <n v="12"/>
    <s v="N"/>
    <s v="N/A"/>
    <s v="N/A"/>
    <s v="N/A"/>
    <s v="N/A"/>
    <s v="N/A"/>
    <s v="N/A"/>
    <m/>
  </r>
  <r>
    <n v="58870682"/>
    <s v="Daniel Kresse"/>
    <n v="20012618"/>
    <d v="2024-05-30T14:39:34"/>
    <d v="2024-05-28T00:00:00"/>
    <d v="2024-05-28T08:00:00"/>
    <d v="2024-05-28T16:30:00"/>
    <n v="8"/>
    <s v="Posted to HRMS"/>
    <x v="3"/>
    <s v="WSH-CENT/SS WORKER"/>
    <s v="None"/>
    <s v="N/A"/>
    <s v="N/A"/>
    <s v="N/A"/>
    <s v="N/A"/>
    <s v="N/A"/>
    <s v="N/A"/>
    <s v="N/A"/>
    <s v="N/A"/>
    <m/>
  </r>
  <r>
    <n v="58870683"/>
    <s v="Daniel Kresse"/>
    <n v="20012618"/>
    <d v="2024-05-30T14:39:35"/>
    <d v="2024-05-29T00:00:00"/>
    <d v="2024-05-29T08:00:00"/>
    <d v="2024-05-29T16:30:00"/>
    <n v="8"/>
    <s v="Posted to HRMS"/>
    <x v="3"/>
    <s v="WSH-CENT/SS WORKER"/>
    <s v="4:00pm - 12:30am"/>
    <n v="8"/>
    <s v="Y"/>
    <n v="0.5"/>
    <s v="4:00pm - 4:30pm"/>
    <n v="1200"/>
    <n v="50.53"/>
    <n v="52.95"/>
    <n v="51.74"/>
    <m/>
  </r>
  <r>
    <n v="58870684"/>
    <s v="Daniel Kresse"/>
    <n v="20012618"/>
    <d v="2024-05-30T14:39:36"/>
    <d v="2024-05-30T00:00:00"/>
    <d v="2024-05-30T08:00:00"/>
    <d v="2024-05-30T16:30:00"/>
    <n v="8"/>
    <s v="Posted to HRMS"/>
    <x v="3"/>
    <s v="WSH-CENT/SS WORKER"/>
    <s v="4:00pm - 12:30am"/>
    <n v="8"/>
    <s v="Y"/>
    <n v="0.5"/>
    <s v="4:00pm - 4:30pm"/>
    <n v="1200"/>
    <n v="50.53"/>
    <n v="52.95"/>
    <n v="51.74"/>
    <m/>
  </r>
  <r>
    <n v="58877986"/>
    <s v="Daniel Kresse"/>
    <n v="20012618"/>
    <d v="2024-05-31T07:16:15"/>
    <d v="2024-05-31T00:00:00"/>
    <d v="2024-05-31T08:00:00"/>
    <d v="2024-05-31T16:30:00"/>
    <n v="8"/>
    <s v="Posted to HRMS"/>
    <x v="3"/>
    <s v="WSH-CENT/SS WORKER"/>
    <s v="4:00pm - 12:30am"/>
    <n v="8"/>
    <s v="Y"/>
    <n v="0.5"/>
    <s v="4:00pm - 4:30pm"/>
    <n v="1200"/>
    <n v="50.53"/>
    <n v="52.95"/>
    <n v="51.74"/>
    <m/>
  </r>
  <r>
    <n v="59128821"/>
    <s v="Daniel Kresse"/>
    <n v="20012618"/>
    <d v="2024-06-13T10:42:12"/>
    <d v="2024-06-01T00:00:00"/>
    <d v="2024-06-01T00:00:00"/>
    <d v="2024-06-01T23:59:00"/>
    <n v="0"/>
    <s v="Posted to HRMS"/>
    <x v="1"/>
    <s v="N/A"/>
    <s v="8:00am - 12:00pm"/>
    <n v="4"/>
    <s v="N"/>
    <s v="N/A"/>
    <s v="N/A"/>
    <s v="N/A"/>
    <s v="N/A"/>
    <s v="N/A"/>
    <s v="N/A"/>
    <m/>
  </r>
  <r>
    <n v="59128822"/>
    <s v="Daniel Kresse"/>
    <n v="20012618"/>
    <d v="2024-06-13T10:42:14"/>
    <d v="2024-06-02T00:00:00"/>
    <d v="2024-06-02T00:00:00"/>
    <d v="2024-06-02T23:59:00"/>
    <n v="0"/>
    <s v="Posted to HRMS"/>
    <x v="1"/>
    <s v="N/A"/>
    <s v="8:00am - 8:30pm"/>
    <n v="12"/>
    <s v="N"/>
    <s v="N/A"/>
    <s v="N/A"/>
    <s v="N/A"/>
    <s v="N/A"/>
    <s v="N/A"/>
    <s v="N/A"/>
    <m/>
  </r>
  <r>
    <n v="59128808"/>
    <s v="Daniel Kresse"/>
    <n v="20012618"/>
    <d v="2024-06-13T10:41:51"/>
    <d v="2024-06-03T00:00:00"/>
    <d v="2024-06-03T08:00:00"/>
    <d v="2024-06-03T16:30:00"/>
    <n v="8"/>
    <s v="Posted to HRMS"/>
    <x v="3"/>
    <s v="WSH-CENT/SS WORKER"/>
    <s v="None"/>
    <s v="N/A"/>
    <s v="N/A"/>
    <s v="N/A"/>
    <s v="N/A"/>
    <s v="N/A"/>
    <s v="N/A"/>
    <s v="N/A"/>
    <s v="N/A"/>
    <m/>
  </r>
  <r>
    <n v="59128809"/>
    <s v="Daniel Kresse"/>
    <n v="20012618"/>
    <d v="2024-06-13T10:41:52"/>
    <d v="2024-06-04T00:00:00"/>
    <d v="2024-06-04T08:00:00"/>
    <d v="2024-06-04T16:30:00"/>
    <n v="8"/>
    <s v="Posted to HRMS"/>
    <x v="3"/>
    <s v="WSH-CENT/SS WORKER"/>
    <s v="None"/>
    <s v="N/A"/>
    <s v="N/A"/>
    <s v="N/A"/>
    <s v="N/A"/>
    <s v="N/A"/>
    <s v="N/A"/>
    <s v="N/A"/>
    <s v="N/A"/>
    <m/>
  </r>
  <r>
    <n v="59128810"/>
    <s v="Daniel Kresse"/>
    <n v="20012618"/>
    <d v="2024-06-13T10:41:54"/>
    <d v="2024-06-05T00:00:00"/>
    <d v="2024-06-05T08:00:00"/>
    <d v="2024-06-05T16:30:00"/>
    <n v="8"/>
    <s v="Posted to HRMS"/>
    <x v="3"/>
    <s v="WSH-CENT/SS WORKER"/>
    <s v="4:00pm - 12:30am"/>
    <n v="8"/>
    <s v="Y"/>
    <n v="0.5"/>
    <s v="4:00pm - 4:30pm"/>
    <n v="1200"/>
    <n v="50.53"/>
    <n v="52.95"/>
    <n v="51.74"/>
    <m/>
  </r>
  <r>
    <n v="59128811"/>
    <s v="Daniel Kresse"/>
    <n v="20012618"/>
    <d v="2024-06-13T10:41:55"/>
    <d v="2024-06-06T00:00:00"/>
    <d v="2024-06-06T08:00:00"/>
    <d v="2024-06-06T16:30:00"/>
    <n v="8"/>
    <s v="Posted to HRMS"/>
    <x v="3"/>
    <s v="WSH-CENT/SS WORKER"/>
    <s v="4:00pm - 12:30am"/>
    <n v="8"/>
    <s v="Y"/>
    <n v="0.5"/>
    <s v="4:00pm - 4:30pm"/>
    <n v="1200"/>
    <n v="50.53"/>
    <n v="52.95"/>
    <n v="51.74"/>
    <m/>
  </r>
  <r>
    <n v="59128812"/>
    <s v="Daniel Kresse"/>
    <n v="20012618"/>
    <d v="2024-06-13T10:41:57"/>
    <d v="2024-06-07T00:00:00"/>
    <d v="2024-06-07T08:00:00"/>
    <d v="2024-06-07T16:30:00"/>
    <n v="8"/>
    <s v="Posted to HRMS"/>
    <x v="3"/>
    <s v="WSH-CENT/SS WORKER"/>
    <s v="4:30am - 6:00am; 4:00pm - 4:30am"/>
    <n v="13.5"/>
    <s v="Y"/>
    <n v="0.5"/>
    <s v="4:00pm - 4:30pm"/>
    <n v="1200"/>
    <n v="50.53"/>
    <n v="52.95"/>
    <n v="51.74"/>
    <m/>
  </r>
  <r>
    <n v="59128818"/>
    <s v="Daniel Kresse"/>
    <n v="20012618"/>
    <d v="2024-06-13T10:42:07"/>
    <d v="2024-06-08T00:00:00"/>
    <d v="2024-06-08T00:00:00"/>
    <d v="2024-06-08T23:59:00"/>
    <n v="0"/>
    <s v="Posted to HRMS"/>
    <x v="1"/>
    <s v="N/A"/>
    <s v="None"/>
    <s v="N/A"/>
    <s v="N/A"/>
    <s v="N/A"/>
    <s v="N/A"/>
    <s v="N/A"/>
    <s v="N/A"/>
    <s v="N/A"/>
    <m/>
    <m/>
  </r>
  <r>
    <n v="59128819"/>
    <s v="Daniel Kresse"/>
    <n v="20012618"/>
    <d v="2024-06-13T10:42:08"/>
    <d v="2024-06-09T00:00:00"/>
    <d v="2024-06-09T00:00:00"/>
    <d v="2024-06-09T23:59:00"/>
    <n v="0"/>
    <s v="Posted to HRMS"/>
    <x v="1"/>
    <s v="N/A"/>
    <s v="8:00am - 8:30pm"/>
    <n v="12"/>
    <s v="N"/>
    <s v="N/A"/>
    <s v="N/A"/>
    <s v="N/A"/>
    <s v="N/A"/>
    <s v="N/A"/>
    <s v="N/A"/>
    <m/>
  </r>
  <r>
    <n v="59128814"/>
    <s v="Daniel Kresse"/>
    <n v="20012618"/>
    <d v="2024-06-13T10:42:00"/>
    <d v="2024-06-10T00:00:00"/>
    <d v="2024-06-10T08:00:00"/>
    <d v="2024-06-10T16:30:00"/>
    <n v="8"/>
    <s v="Posted to HRMS"/>
    <x v="3"/>
    <s v="WSH-CENT/SS WORKER"/>
    <s v="5pm - 10pm"/>
    <n v="5"/>
    <s v="N"/>
    <s v="N/A"/>
    <s v="N/A"/>
    <s v="N/A"/>
    <s v="N/A"/>
    <s v="N/A"/>
    <s v="N/A"/>
    <m/>
  </r>
  <r>
    <n v="59128815"/>
    <s v="Daniel Kresse"/>
    <n v="20012618"/>
    <d v="2024-06-13T10:42:02"/>
    <d v="2024-06-11T00:00:00"/>
    <d v="2024-06-11T08:00:00"/>
    <d v="2024-06-11T16:30:00"/>
    <n v="8"/>
    <s v="Posted to HRMS"/>
    <x v="3"/>
    <s v="WSH-CENT/SS WORKER"/>
    <s v="None"/>
    <s v="N/A"/>
    <s v="N/A"/>
    <s v="N/A"/>
    <s v="N/A"/>
    <s v="N/A"/>
    <s v="N/A"/>
    <s v="N/A"/>
    <s v="N/A"/>
    <m/>
  </r>
  <r>
    <n v="59128816"/>
    <s v="Daniel Kresse"/>
    <n v="20012618"/>
    <d v="2024-06-13T10:42:03"/>
    <d v="2024-06-12T00:00:00"/>
    <d v="2024-06-12T08:00:00"/>
    <d v="2024-06-12T16:30:00"/>
    <n v="8"/>
    <s v="Posted to HRMS"/>
    <x v="3"/>
    <s v="WSH-CENT/SS WORKER"/>
    <s v="5pm - 10pm"/>
    <n v="5"/>
    <s v="N"/>
    <s v="N/A"/>
    <s v="N/A"/>
    <s v="N/A"/>
    <s v="N/A"/>
    <s v="N/A"/>
    <s v="N/A"/>
    <m/>
  </r>
  <r>
    <n v="59128817"/>
    <s v="Daniel Kresse"/>
    <n v="20012618"/>
    <d v="2024-06-13T10:42:05"/>
    <d v="2024-06-13T00:00:00"/>
    <d v="2024-06-13T08:00:00"/>
    <d v="2024-06-13T16:30:00"/>
    <n v="8"/>
    <s v="Posted to HRMS"/>
    <x v="3"/>
    <s v="WSH-CENT/SS WORKER"/>
    <s v="5pm - 10pm"/>
    <n v="5"/>
    <s v="N"/>
    <s v="N/A"/>
    <s v="N/A"/>
    <s v="N/A"/>
    <s v="N/A"/>
    <s v="N/A"/>
    <s v="N/A"/>
    <m/>
  </r>
  <r>
    <n v="59147356"/>
    <s v="Daniel Kresse"/>
    <n v="20012618"/>
    <d v="2024-06-14T10:00:12"/>
    <d v="2024-06-14T00:00:00"/>
    <d v="2024-06-14T08:00:00"/>
    <d v="2024-06-14T16:30:00"/>
    <n v="8"/>
    <s v="Posted to HRMS"/>
    <x v="3"/>
    <s v="WSH-CENT/SS WORKER"/>
    <s v="None"/>
    <s v="N/A"/>
    <s v="N/A"/>
    <s v="N/A"/>
    <s v="N/A"/>
    <s v="N/A"/>
    <s v="N/A"/>
    <s v="N/A"/>
    <s v="N/A"/>
    <m/>
  </r>
  <r>
    <n v="59147357"/>
    <s v="Daniel Kresse"/>
    <n v="20012618"/>
    <d v="2024-06-14T10:00:13"/>
    <d v="2024-06-15T00:00:00"/>
    <d v="2024-06-15T00:00:00"/>
    <d v="2024-06-15T23:59:00"/>
    <n v="0"/>
    <s v="Posted to HRMS"/>
    <x v="1"/>
    <s v="N/A"/>
    <s v="8:00am - 8:30pm"/>
    <n v="12"/>
    <s v="N"/>
    <s v="N/A"/>
    <s v="N/A"/>
    <s v="N/A"/>
    <s v="N/A"/>
    <s v="N/A"/>
    <s v="N/A"/>
    <m/>
  </r>
  <r>
    <n v="59377241"/>
    <s v="Daniel Kresse"/>
    <n v="20012618"/>
    <d v="2024-06-26T08:56:28"/>
    <d v="2024-06-16T00:00:00"/>
    <d v="2024-06-16T00:00:00"/>
    <d v="2024-06-16T23:59:00"/>
    <n v="0"/>
    <s v="Posted to HRMS"/>
    <x v="1"/>
    <s v="N/A"/>
    <s v="None"/>
    <s v="N/A"/>
    <s v="N/A"/>
    <s v="N/A"/>
    <s v="N/A"/>
    <s v="N/A"/>
    <s v="N/A"/>
    <s v="N/A"/>
    <s v="N/A"/>
    <m/>
  </r>
  <r>
    <n v="59377222"/>
    <s v="Daniel Kresse"/>
    <n v="20012618"/>
    <d v="2024-06-26T08:56:15"/>
    <d v="2024-06-22T00:00:00"/>
    <d v="2024-06-22T00:00:00"/>
    <d v="2024-06-22T23:59:00"/>
    <n v="0"/>
    <s v="Posted to HRMS"/>
    <x v="1"/>
    <s v="N/A"/>
    <s v="8:00am - 8:30pm"/>
    <n v="12"/>
    <s v="N"/>
    <s v="N/A"/>
    <s v="N/A"/>
    <s v="N/A"/>
    <s v="N/A"/>
    <s v="N/A"/>
    <s v="N/A"/>
    <m/>
  </r>
  <r>
    <n v="59377221"/>
    <s v="Daniel Kresse"/>
    <n v="20012618"/>
    <d v="2024-06-26T08:56:11"/>
    <d v="2024-06-22T00:00:00"/>
    <d v="2024-06-22T08:00:00"/>
    <d v="2024-06-22T16:30:00"/>
    <n v="8"/>
    <s v="Canceled"/>
    <x v="3"/>
    <s v="WSH-CENT/SS WORKER"/>
    <m/>
    <m/>
    <m/>
    <m/>
    <m/>
    <m/>
    <m/>
    <m/>
    <m/>
    <s v="Cancelled,  created in error."/>
  </r>
  <r>
    <n v="59377225"/>
    <s v="Daniel Kresse"/>
    <n v="20012618"/>
    <d v="2024-06-26T08:56:17"/>
    <d v="2024-06-23T00:00:00"/>
    <d v="2024-06-23T00:00:00"/>
    <d v="2024-06-23T23:59:00"/>
    <n v="0"/>
    <s v="Posted to HRMS"/>
    <x v="1"/>
    <s v="N/A"/>
    <s v="8:00am - 8:30pm"/>
    <n v="12"/>
    <s v="N"/>
    <s v="N/A"/>
    <s v="N/A"/>
    <s v="N/A"/>
    <s v="N/A"/>
    <s v="N/A"/>
    <s v="N/A"/>
    <m/>
  </r>
  <r>
    <n v="59377228"/>
    <s v="Daniel Kresse"/>
    <n v="20012618"/>
    <d v="2024-06-26T08:56:19"/>
    <d v="2024-06-24T00:00:00"/>
    <d v="2024-06-24T08:00:00"/>
    <d v="2024-06-24T16:30:00"/>
    <n v="8"/>
    <s v="Posted to HRMS"/>
    <x v="3"/>
    <s v="WSH-CENT/SS WORKER"/>
    <s v="None"/>
    <s v="N/A"/>
    <s v="N/A"/>
    <s v="N/A"/>
    <s v="N/A"/>
    <s v="N/A"/>
    <s v="N/A"/>
    <s v="N/A"/>
    <s v="N/A"/>
    <m/>
  </r>
  <r>
    <n v="59377229"/>
    <s v="Daniel Kresse"/>
    <n v="20012618"/>
    <d v="2024-06-26T08:56:20"/>
    <d v="2024-06-25T00:00:00"/>
    <d v="2024-06-25T08:00:00"/>
    <d v="2024-06-25T16:30:00"/>
    <n v="8"/>
    <s v="Posted to HRMS"/>
    <x v="3"/>
    <s v="WSH-CENT/SS WORKER"/>
    <s v="None"/>
    <s v="N/A"/>
    <s v="N/A"/>
    <s v="N/A"/>
    <s v="N/A"/>
    <s v="N/A"/>
    <s v="N/A"/>
    <s v="N/A"/>
    <s v="N/A"/>
    <m/>
  </r>
  <r>
    <n v="59377230"/>
    <s v="Daniel Kresse"/>
    <n v="20012618"/>
    <d v="2024-06-26T08:56:21"/>
    <d v="2024-06-26T00:00:00"/>
    <d v="2024-06-26T08:00:00"/>
    <d v="2024-06-26T16:30:00"/>
    <n v="8"/>
    <s v="Posted to HRMS"/>
    <x v="3"/>
    <s v="WSH-CENT/SS WORKER"/>
    <s v="4:00pm - 12:30am"/>
    <n v="8"/>
    <s v="Y"/>
    <n v="0.5"/>
    <s v="4:00pm - 4:30pm"/>
    <n v="1200"/>
    <n v="50.53"/>
    <n v="52.95"/>
    <n v="51.74"/>
    <m/>
  </r>
  <r>
    <n v="59377233"/>
    <s v="Daniel Kresse"/>
    <n v="20012618"/>
    <d v="2024-06-26T08:56:23"/>
    <d v="2024-06-29T00:00:00"/>
    <d v="2024-06-29T00:00:00"/>
    <d v="2024-06-29T23:59:00"/>
    <n v="0"/>
    <s v="Posted to HRMS"/>
    <x v="1"/>
    <s v="N/A"/>
    <s v="8:00am - 8:30pm"/>
    <n v="12"/>
    <s v="N"/>
    <s v="N/A"/>
    <s v="N/A"/>
    <s v="N/A"/>
    <s v="N/A"/>
    <s v="N/A"/>
    <s v="N/A"/>
    <m/>
  </r>
  <r>
    <n v="59377236"/>
    <s v="Daniel Kresse"/>
    <n v="20012618"/>
    <d v="2024-06-26T08:56:25"/>
    <d v="2024-06-30T00:00:00"/>
    <d v="2024-06-30T00:00:00"/>
    <d v="2024-06-30T23:59:00"/>
    <n v="0"/>
    <s v="Posted to HRMS"/>
    <x v="1"/>
    <s v="N/A"/>
    <s v="8:00am - 8:30pm"/>
    <n v="12"/>
    <s v="N"/>
    <s v="N/A"/>
    <s v="N/A"/>
    <s v="N/A"/>
    <s v="N/A"/>
    <s v="N/A"/>
    <s v="N/A"/>
    <m/>
  </r>
  <r>
    <n v="59685865"/>
    <s v="Daniel Kresse"/>
    <n v="20012618"/>
    <d v="2024-07-15T11:38:33"/>
    <d v="2024-07-01T00:00:00"/>
    <d v="2024-07-01T08:00:00"/>
    <d v="2024-07-01T16:30:00"/>
    <n v="8"/>
    <s v="Posted to HRMS"/>
    <x v="3"/>
    <s v="WSH-CENT/SS WORKER"/>
    <s v="None"/>
    <s v="N/A"/>
    <s v="N/A"/>
    <s v="N/A"/>
    <s v="N/A"/>
    <s v="N/A"/>
    <s v="N/A"/>
    <s v="N/A"/>
    <s v="N/A"/>
    <m/>
  </r>
  <r>
    <n v="59685857"/>
    <s v="Daniel Kresse"/>
    <n v="20012618"/>
    <d v="2024-07-15T11:38:24"/>
    <d v="2024-07-06T00:00:00"/>
    <d v="2024-07-06T00:00:00"/>
    <d v="2024-07-06T23:59:00"/>
    <n v="0"/>
    <s v="Posted to HRMS"/>
    <x v="1"/>
    <s v="N/A"/>
    <s v="8:00am - 2:30pm"/>
    <n v="6"/>
    <s v="N"/>
    <s v="N/A"/>
    <s v="N/A"/>
    <s v="N/A"/>
    <s v="N/A"/>
    <s v="N/A"/>
    <s v="N/A"/>
    <m/>
  </r>
  <r>
    <n v="59685858"/>
    <s v="Daniel Kresse"/>
    <n v="20012618"/>
    <d v="2024-07-15T11:38:25"/>
    <d v="2024-07-07T00:00:00"/>
    <d v="2024-07-07T00:00:00"/>
    <d v="2024-07-07T23:59:00"/>
    <n v="0"/>
    <s v="Posted to HRMS"/>
    <x v="1"/>
    <s v="N/A"/>
    <s v="8:00am - 8:30pm"/>
    <n v="12"/>
    <s v="N"/>
    <s v="N/A"/>
    <s v="N/A"/>
    <s v="N/A"/>
    <s v="N/A"/>
    <s v="N/A"/>
    <s v="N/A"/>
    <m/>
  </r>
  <r>
    <n v="59685843"/>
    <s v="Daniel Kresse"/>
    <n v="20012618"/>
    <d v="2024-07-15T11:38:12"/>
    <d v="2024-07-10T00:00:00"/>
    <d v="2024-07-10T08:00:00"/>
    <d v="2024-07-10T16:30:00"/>
    <n v="8"/>
    <s v="Posted to HRMS"/>
    <x v="3"/>
    <s v="WSH-CENT/SS WORKER"/>
    <s v="5:00pm - 7:00pm"/>
    <n v="2"/>
    <s v="N"/>
    <s v="N/A"/>
    <s v="N/A"/>
    <s v="N/A"/>
    <s v="N/A"/>
    <s v="N/A"/>
    <s v="N/A"/>
    <m/>
  </r>
  <r>
    <n v="59685844"/>
    <s v="Daniel Kresse"/>
    <n v="20012618"/>
    <d v="2024-07-15T11:38:13"/>
    <d v="2024-07-11T00:00:00"/>
    <d v="2024-07-11T08:00:00"/>
    <d v="2024-07-11T16:30:00"/>
    <n v="8"/>
    <s v="Posted to HRMS"/>
    <x v="3"/>
    <s v="WSH-CENT/SS WORKER"/>
    <s v="None"/>
    <s v="N/A"/>
    <s v="N/A"/>
    <s v="N/A"/>
    <s v="N/A"/>
    <s v="N/A"/>
    <s v="N/A"/>
    <s v="N/A"/>
    <s v="N/A"/>
    <m/>
  </r>
  <r>
    <n v="59685845"/>
    <s v="Daniel Kresse"/>
    <n v="20012618"/>
    <d v="2024-07-15T11:38:14"/>
    <d v="2024-07-12T00:00:00"/>
    <d v="2024-07-12T08:00:00"/>
    <d v="2024-07-12T16:30:00"/>
    <n v="8"/>
    <s v="Posted to HRMS"/>
    <x v="3"/>
    <s v="WSH-CENT/SS WORKER"/>
    <s v="4:30am - 8:00am; 4:00pm - 4:30am"/>
    <n v="15.5"/>
    <s v="Y"/>
    <n v="0.5"/>
    <s v="4:00pm - 4:30pm"/>
    <n v="1200"/>
    <n v="52.04"/>
    <n v="52.95"/>
    <n v="52.495000000000005"/>
    <m/>
  </r>
  <r>
    <n v="59685846"/>
    <s v="Daniel Kresse"/>
    <n v="20012618"/>
    <d v="2024-07-15T11:38:15"/>
    <d v="2024-07-13T00:00:00"/>
    <d v="2024-07-13T08:00:00"/>
    <d v="2024-07-13T16:30:00"/>
    <n v="8"/>
    <s v="Posted to HRMS"/>
    <x v="3"/>
    <s v="WSH-CENT/SS WORKER"/>
    <s v="8:00am - 8:30pm"/>
    <n v="12"/>
    <s v="Y"/>
    <n v="8"/>
    <s v="8:00am - 4:30pm"/>
    <n v="1200"/>
    <n v="52.04"/>
    <n v="52.95"/>
    <n v="839.92000000000007"/>
    <m/>
  </r>
  <r>
    <n v="59685854"/>
    <s v="Daniel Kresse"/>
    <n v="20012618"/>
    <d v="2024-07-15T11:38:20"/>
    <d v="2024-07-14T00:00:00"/>
    <d v="2024-07-14T00:00:00"/>
    <d v="2024-07-14T23:59:00"/>
    <n v="0"/>
    <s v="Posted to HRMS"/>
    <x v="1"/>
    <s v="N/A"/>
    <s v="8:00am - 8:30pm"/>
    <n v="12"/>
    <s v="N"/>
    <s v="N/A"/>
    <s v="N/A"/>
    <s v="N/A"/>
    <s v="N/A"/>
    <s v="N/A"/>
    <s v="N/A"/>
    <m/>
  </r>
  <r>
    <n v="59685848"/>
    <s v="Daniel Kresse"/>
    <n v="20012618"/>
    <d v="2024-07-15T11:38:16"/>
    <d v="2024-07-14T00:00:00"/>
    <d v="2024-07-14T08:00:00"/>
    <d v="2024-07-14T16:30:00"/>
    <n v="8"/>
    <s v="Canceled"/>
    <x v="3"/>
    <s v="WSH-CENT/SS WORKER"/>
    <m/>
    <m/>
    <m/>
    <m/>
    <m/>
    <m/>
    <m/>
    <m/>
    <m/>
    <s v="Cancelled,  created in error."/>
  </r>
  <r>
    <n v="59685855"/>
    <s v="Daniel Kresse"/>
    <n v="20012618"/>
    <d v="2024-07-15T11:38:22"/>
    <d v="2024-07-15T00:00:00"/>
    <d v="2024-07-15T00:00:00"/>
    <d v="2024-07-15T23:59:00"/>
    <n v="0"/>
    <s v="Posted to HRMS"/>
    <x v="1"/>
    <s v="N/A"/>
    <s v="None"/>
    <s v="N/A"/>
    <s v="N/A"/>
    <s v="N/A"/>
    <s v="N/A"/>
    <s v="N/A"/>
    <s v="N/A"/>
    <s v="N/A"/>
    <s v="N/A"/>
    <m/>
  </r>
  <r>
    <n v="59901304"/>
    <s v="Daniel Kresse"/>
    <n v="20012618"/>
    <d v="2024-07-26T08:56:28"/>
    <d v="2024-07-16T00:00:00"/>
    <d v="2024-07-16T08:00:00"/>
    <d v="2024-07-16T16:30:00"/>
    <n v="8"/>
    <s v="Posted to HRMS"/>
    <x v="3"/>
    <s v="WSH-CENT/SS WORKER"/>
    <s v="None"/>
    <s v="N/A"/>
    <s v="N/A"/>
    <s v="N/A"/>
    <s v="N/A"/>
    <s v="N/A"/>
    <s v="N/A"/>
    <s v="N/A"/>
    <s v="N/A"/>
    <m/>
  </r>
  <r>
    <n v="59901305"/>
    <s v="Daniel Kresse"/>
    <n v="20012618"/>
    <d v="2024-07-26T08:56:30"/>
    <d v="2024-07-17T00:00:00"/>
    <d v="2024-07-17T08:00:00"/>
    <d v="2024-07-17T16:30:00"/>
    <n v="8"/>
    <s v="Posted to HRMS"/>
    <x v="3"/>
    <s v="WSH-CENT/SS WORKER"/>
    <s v="None"/>
    <s v="N/A"/>
    <s v="N/A"/>
    <s v="N/A"/>
    <s v="N/A"/>
    <s v="N/A"/>
    <s v="N/A"/>
    <s v="N/A"/>
    <s v="N/A"/>
    <m/>
  </r>
  <r>
    <n v="59901306"/>
    <s v="Daniel Kresse"/>
    <n v="20012618"/>
    <d v="2024-07-26T08:56:32"/>
    <d v="2024-07-18T00:00:00"/>
    <d v="2024-07-18T08:00:00"/>
    <d v="2024-07-18T16:30:00"/>
    <n v="8"/>
    <s v="Posted to HRMS"/>
    <x v="3"/>
    <s v="WSH-CENT/SS WORKER"/>
    <s v="None"/>
    <s v="N/A"/>
    <s v="N/A"/>
    <s v="N/A"/>
    <s v="N/A"/>
    <s v="N/A"/>
    <s v="N/A"/>
    <s v="N/A"/>
    <s v="N/A"/>
    <m/>
  </r>
  <r>
    <n v="59901308"/>
    <s v="Daniel Kresse"/>
    <n v="20012618"/>
    <d v="2024-07-26T08:56:34"/>
    <d v="2024-07-19T00:00:00"/>
    <d v="2024-07-19T08:00:00"/>
    <d v="2024-07-19T16:30:00"/>
    <n v="8"/>
    <s v="Posted to HRMS"/>
    <x v="3"/>
    <s v="WSH-CENT/SS WORKER"/>
    <s v="4:00pm - 8:00pm"/>
    <n v="4"/>
    <s v="Y"/>
    <n v="0.5"/>
    <s v="4:00pm - 4:30pm"/>
    <n v="1200"/>
    <n v="52.04"/>
    <n v="52.95"/>
    <n v="52.495000000000005"/>
    <m/>
  </r>
  <r>
    <n v="59901310"/>
    <s v="Daniel Kresse"/>
    <n v="20012618"/>
    <d v="2024-07-26T08:56:37"/>
    <d v="2024-07-20T00:00:00"/>
    <d v="2024-07-20T00:00:00"/>
    <d v="2024-07-20T23:59:00"/>
    <n v="0"/>
    <s v="Posted to HRMS"/>
    <x v="1"/>
    <s v="N/A"/>
    <s v="8:00am - 8:30pm"/>
    <n v="12"/>
    <s v="N"/>
    <s v="N/A"/>
    <s v="N/A"/>
    <s v="N/A"/>
    <s v="N/A"/>
    <s v="N/A"/>
    <s v="N/A"/>
    <m/>
  </r>
  <r>
    <n v="59901313"/>
    <s v="Daniel Kresse"/>
    <n v="20012618"/>
    <d v="2024-07-26T08:56:43"/>
    <d v="2024-07-21T00:00:00"/>
    <d v="2024-07-21T00:00:00"/>
    <d v="2024-07-21T23:59:00"/>
    <n v="0"/>
    <s v="Posted to HRMS"/>
    <x v="1"/>
    <s v="N/A"/>
    <s v="8:00am - 8:30pm"/>
    <n v="12"/>
    <s v="N"/>
    <s v="N/A"/>
    <s v="N/A"/>
    <s v="N/A"/>
    <s v="N/A"/>
    <s v="N/A"/>
    <s v="N/A"/>
    <m/>
  </r>
  <r>
    <n v="59901318"/>
    <s v="Daniel Kresse"/>
    <n v="20012618"/>
    <d v="2024-07-26T08:56:47"/>
    <d v="2024-07-27T00:00:00"/>
    <d v="2024-07-27T00:00:00"/>
    <d v="2024-07-27T23:59:00"/>
    <n v="0"/>
    <s v="Posted to HRMS"/>
    <x v="1"/>
    <s v="N/A"/>
    <s v="8:00am - 8:30pm"/>
    <n v="12"/>
    <s v="N"/>
    <s v="N/A"/>
    <s v="N/A"/>
    <s v="N/A"/>
    <s v="N/A"/>
    <s v="N/A"/>
    <s v="N/A"/>
    <m/>
  </r>
  <r>
    <n v="59901320"/>
    <s v="Daniel Kresse"/>
    <n v="20012618"/>
    <d v="2024-07-26T08:56:49"/>
    <d v="2024-07-28T00:00:00"/>
    <d v="2024-07-28T00:00:00"/>
    <d v="2024-07-28T23:59:00"/>
    <n v="0"/>
    <s v="Posted to HRMS"/>
    <x v="1"/>
    <s v="N/A"/>
    <s v="8:00am - 8:30pm"/>
    <n v="12"/>
    <s v="N"/>
    <s v="N/A"/>
    <s v="N/A"/>
    <s v="N/A"/>
    <s v="N/A"/>
    <s v="N/A"/>
    <s v="N/A"/>
    <m/>
  </r>
  <r>
    <n v="59946655"/>
    <s v="Daniel Kresse"/>
    <n v="20012618"/>
    <d v="2024-07-30T11:39:12"/>
    <d v="2024-07-29T00:00:00"/>
    <d v="2024-07-29T08:00:00"/>
    <d v="2024-07-29T16:30:00"/>
    <n v="8"/>
    <s v="Posted to HRMS"/>
    <x v="3"/>
    <s v="WSH-CENT/SS WORKER"/>
    <s v="4:00pm - 12:30am"/>
    <n v="8"/>
    <s v="Y"/>
    <n v="0.5"/>
    <s v="4:00pm - 4:30pm"/>
    <n v="1200"/>
    <n v="52.04"/>
    <n v="52.95"/>
    <n v="52.495000000000005"/>
    <m/>
  </r>
  <r>
    <n v="59946656"/>
    <s v="Daniel Kresse"/>
    <n v="20012618"/>
    <d v="2024-07-30T11:39:14"/>
    <d v="2024-07-30T00:00:00"/>
    <d v="2024-07-30T08:00:00"/>
    <d v="2024-07-30T16:30:00"/>
    <n v="8"/>
    <s v="Posted to HRMS"/>
    <x v="3"/>
    <s v="WSH-CENT/SS WORKER"/>
    <s v="4:00pm - 12:30am"/>
    <n v="8"/>
    <s v="Y"/>
    <n v="0.5"/>
    <s v="4:00pm - 4:30pm"/>
    <n v="1200"/>
    <n v="52.04"/>
    <n v="52.95"/>
    <n v="52.495000000000005"/>
    <m/>
  </r>
  <r>
    <n v="59964579"/>
    <s v="Daniel Kresse"/>
    <n v="20012618"/>
    <d v="2024-07-31T10:24:10"/>
    <d v="2024-07-31T00:00:00"/>
    <d v="2024-07-31T08:00:00"/>
    <d v="2024-07-31T16:30:00"/>
    <n v="8"/>
    <s v="Posted to HRMS"/>
    <x v="3"/>
    <s v="WSH-CENT/SS WORKER"/>
    <s v="4:00pm - 12:30am"/>
    <n v="8"/>
    <s v="Y"/>
    <n v="0.5"/>
    <s v="4:00pm - 4:30pm"/>
    <n v="1200"/>
    <n v="52.04"/>
    <n v="52.95"/>
    <n v="52.495000000000005"/>
    <m/>
  </r>
  <r>
    <n v="60219280"/>
    <s v="Daniel Kresse"/>
    <n v="20012618"/>
    <d v="2024-08-15T12:15:35"/>
    <d v="2024-08-01T00:00:00"/>
    <d v="2024-08-01T08:00:00"/>
    <d v="2024-08-01T16:30:00"/>
    <n v="8"/>
    <s v="Pending employee action"/>
    <x v="3"/>
    <s v="WSH-ADMIN SUPP SVCS"/>
    <s v="4:00pm - 8:00pm"/>
    <n v="4"/>
    <s v="Y"/>
    <n v="0.5"/>
    <s v="4:00pm - 4:30pm"/>
    <n v="1200"/>
    <n v="52.04"/>
    <n v="52.95"/>
    <n v="52.495000000000005"/>
    <m/>
  </r>
  <r>
    <n v="60219291"/>
    <s v="Daniel Kresse"/>
    <n v="20012618"/>
    <d v="2024-08-15T12:16:11"/>
    <d v="2024-08-02T00:00:00"/>
    <d v="2024-08-02T10:30:00"/>
    <d v="2024-08-02T16:30:00"/>
    <n v="5.5"/>
    <s v="Pending employee action"/>
    <x v="3"/>
    <s v="WSH-ADMIN SUPP SVCS"/>
    <s v="None"/>
    <s v="N/A"/>
    <s v="N/A"/>
    <s v="N/A"/>
    <s v="N/A"/>
    <s v="N/A"/>
    <s v="N/A"/>
    <s v="N/A"/>
    <s v="N/A"/>
    <m/>
  </r>
  <r>
    <n v="60219268"/>
    <s v="Daniel Kresse"/>
    <n v="20012618"/>
    <d v="2024-08-15T12:14:49"/>
    <d v="2024-08-03T00:00:00"/>
    <d v="2024-08-03T00:00:00"/>
    <d v="2024-08-03T23:59:00"/>
    <n v="0"/>
    <s v="Posted to HRMS"/>
    <x v="1"/>
    <s v="N/A"/>
    <s v="None"/>
    <s v="N/A"/>
    <s v="N/A"/>
    <s v="N/A"/>
    <s v="N/A"/>
    <s v="N/A"/>
    <s v="N/A"/>
    <s v="N/A"/>
    <s v="N/A"/>
    <m/>
  </r>
  <r>
    <n v="60219270"/>
    <s v="Daniel Kresse"/>
    <n v="20012618"/>
    <d v="2024-08-15T12:14:50"/>
    <d v="2024-08-04T00:00:00"/>
    <d v="2024-08-04T00:00:00"/>
    <d v="2024-08-04T23:59:00"/>
    <n v="0"/>
    <s v="Posted to HRMS"/>
    <x v="1"/>
    <s v="N/A"/>
    <s v="8:00am - 8:30pm"/>
    <n v="12"/>
    <s v="N"/>
    <s v="N/A"/>
    <s v="N/A"/>
    <s v="N/A"/>
    <s v="N/A"/>
    <s v="N/A"/>
    <s v="N/A"/>
    <m/>
  </r>
  <r>
    <n v="60219283"/>
    <s v="Daniel Kresse"/>
    <n v="20012618"/>
    <d v="2024-08-15T12:15:42"/>
    <d v="2024-08-05T00:00:00"/>
    <d v="2024-08-05T08:00:00"/>
    <d v="2024-08-05T16:30:00"/>
    <n v="8"/>
    <s v="Pending employee action"/>
    <x v="3"/>
    <s v="WSH-ADMIN SUPP SVCS"/>
    <s v="4:00pm - 12:30am"/>
    <n v="8"/>
    <s v="Y"/>
    <n v="0.5"/>
    <s v="4:00pm - 4:30pm"/>
    <n v="1200"/>
    <n v="52.04"/>
    <n v="52.95"/>
    <n v="52.495000000000005"/>
    <m/>
  </r>
  <r>
    <n v="60219284"/>
    <s v="Daniel Kresse"/>
    <n v="20012618"/>
    <d v="2024-08-15T12:15:44"/>
    <d v="2024-08-06T00:00:00"/>
    <d v="2024-08-06T08:00:00"/>
    <d v="2024-08-06T16:30:00"/>
    <n v="8"/>
    <s v="Pending employee action"/>
    <x v="3"/>
    <s v="WSH-ADMIN SUPP SVCS"/>
    <s v="4:00pm - 12:30am"/>
    <n v="8"/>
    <s v="Y"/>
    <n v="0.5"/>
    <s v="4:00pm - 4:30pm"/>
    <n v="1200"/>
    <n v="52.04"/>
    <n v="52.95"/>
    <n v="52.495000000000005"/>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5BBF44D7-9F1B-4C66-AC61-F03ABD0EB874}"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3:B8" firstHeaderRow="1" firstDataRow="1" firstDataCol="1"/>
  <pivotFields count="21">
    <pivotField showAll="0"/>
    <pivotField showAll="0"/>
    <pivotField showAll="0"/>
    <pivotField numFmtId="22" showAll="0"/>
    <pivotField numFmtId="14" showAll="0"/>
    <pivotField showAll="0"/>
    <pivotField numFmtId="22" showAll="0"/>
    <pivotField showAll="0"/>
    <pivotField showAll="0"/>
    <pivotField axis="axisRow" showAll="0">
      <items count="5">
        <item x="2"/>
        <item x="1"/>
        <item x="3"/>
        <item x="0"/>
        <item t="default"/>
      </items>
    </pivotField>
    <pivotField showAll="0"/>
    <pivotField showAll="0"/>
    <pivotField showAll="0"/>
    <pivotField showAll="0"/>
    <pivotField dataField="1" showAll="0"/>
    <pivotField showAll="0"/>
    <pivotField showAll="0"/>
    <pivotField showAll="0"/>
    <pivotField showAll="0"/>
    <pivotField showAll="0"/>
    <pivotField showAll="0"/>
  </pivotFields>
  <rowFields count="1">
    <field x="9"/>
  </rowFields>
  <rowItems count="5">
    <i>
      <x/>
    </i>
    <i>
      <x v="1"/>
    </i>
    <i>
      <x v="2"/>
    </i>
    <i>
      <x v="3"/>
    </i>
    <i t="grand">
      <x/>
    </i>
  </rowItems>
  <colItems count="1">
    <i/>
  </colItems>
  <dataFields count="1">
    <dataField name="Sum of Overlapped hours" fld="14" baseField="9"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1915A-305A-4C46-8D73-02B1997928A9}">
  <dimension ref="A1:W448"/>
  <sheetViews>
    <sheetView showGridLines="0" zoomScale="85" zoomScaleNormal="85" workbookViewId="0">
      <selection activeCell="A3" sqref="A3:K3"/>
    </sheetView>
  </sheetViews>
  <sheetFormatPr defaultRowHeight="14.5" x14ac:dyDescent="0.35"/>
  <cols>
    <col min="1" max="1" width="14.54296875" bestFit="1" customWidth="1"/>
    <col min="2" max="2" width="13.1796875" bestFit="1" customWidth="1"/>
    <col min="3" max="3" width="18.1796875" bestFit="1" customWidth="1"/>
    <col min="4" max="4" width="15.54296875" bestFit="1" customWidth="1"/>
    <col min="5" max="5" width="10.453125" bestFit="1" customWidth="1"/>
    <col min="6" max="7" width="15.54296875" bestFit="1" customWidth="1"/>
    <col min="8" max="8" width="6.453125" bestFit="1" customWidth="1"/>
    <col min="9" max="9" width="23.453125" bestFit="1" customWidth="1"/>
    <col min="10" max="10" width="36.54296875" bestFit="1" customWidth="1"/>
    <col min="11" max="11" width="23.26953125" bestFit="1" customWidth="1"/>
    <col min="12" max="12" width="32.453125" style="19" bestFit="1" customWidth="1"/>
    <col min="13" max="13" width="13.54296875" style="19" bestFit="1" customWidth="1"/>
    <col min="14" max="14" width="28.7265625" style="20" bestFit="1" customWidth="1"/>
    <col min="15" max="15" width="17.26953125" style="19" bestFit="1" customWidth="1"/>
    <col min="16" max="16" width="17.26953125" style="19" customWidth="1"/>
    <col min="17" max="17" width="34.453125" style="19" bestFit="1" customWidth="1"/>
    <col min="18" max="18" width="30.54296875" style="19" bestFit="1" customWidth="1"/>
    <col min="19" max="19" width="30.26953125" style="19" bestFit="1" customWidth="1"/>
    <col min="20" max="20" width="36.453125" style="19" customWidth="1"/>
    <col min="21" max="21" width="83.1796875" style="24" customWidth="1"/>
    <col min="22" max="22" width="27.26953125" customWidth="1"/>
    <col min="23" max="23" width="28.26953125" customWidth="1"/>
  </cols>
  <sheetData>
    <row r="1" spans="1:23" ht="92.25" customHeight="1" x14ac:dyDescent="0.35">
      <c r="A1" s="98" t="s">
        <v>171</v>
      </c>
      <c r="B1" s="98"/>
      <c r="C1" s="98"/>
      <c r="D1" s="98"/>
      <c r="E1" s="98"/>
      <c r="F1" s="98"/>
      <c r="G1" s="98"/>
      <c r="H1" s="98"/>
      <c r="I1" s="98"/>
      <c r="J1" s="98"/>
    </row>
    <row r="2" spans="1:23" ht="25.5" customHeight="1" x14ac:dyDescent="0.35">
      <c r="A2" s="87" t="s">
        <v>170</v>
      </c>
      <c r="B2" s="22"/>
      <c r="C2" s="22"/>
      <c r="D2" s="22"/>
      <c r="E2" s="22"/>
      <c r="F2" s="22"/>
      <c r="G2" s="22"/>
      <c r="H2" s="22"/>
      <c r="I2" s="22"/>
      <c r="J2" s="22"/>
    </row>
    <row r="3" spans="1:23" ht="68.25" customHeight="1" x14ac:dyDescent="0.35">
      <c r="A3" s="98" t="s">
        <v>181</v>
      </c>
      <c r="B3" s="98"/>
      <c r="C3" s="98"/>
      <c r="D3" s="98"/>
      <c r="E3" s="98"/>
      <c r="F3" s="98"/>
      <c r="G3" s="98"/>
      <c r="H3" s="98"/>
      <c r="I3" s="98"/>
      <c r="J3" s="98"/>
      <c r="K3" s="98"/>
    </row>
    <row r="4" spans="1:23" x14ac:dyDescent="0.35">
      <c r="A4" s="86"/>
    </row>
    <row r="5" spans="1:23" ht="42.75" customHeight="1" x14ac:dyDescent="0.35">
      <c r="A5" s="45"/>
      <c r="B5" s="100"/>
      <c r="C5" s="100"/>
      <c r="D5" s="100"/>
      <c r="E5" s="100"/>
      <c r="F5" s="100"/>
      <c r="G5" s="100"/>
      <c r="H5" s="100"/>
      <c r="I5" s="100"/>
      <c r="J5" s="100"/>
      <c r="P5" s="23" t="s">
        <v>159</v>
      </c>
      <c r="Q5"/>
    </row>
    <row r="6" spans="1:23" x14ac:dyDescent="0.35">
      <c r="A6" s="59"/>
      <c r="B6" s="44"/>
      <c r="P6" s="22">
        <v>1200</v>
      </c>
      <c r="Q6" t="s">
        <v>66</v>
      </c>
    </row>
    <row r="7" spans="1:23" x14ac:dyDescent="0.35">
      <c r="P7" s="22">
        <v>1270</v>
      </c>
      <c r="Q7" t="s">
        <v>65</v>
      </c>
    </row>
    <row r="8" spans="1:23" x14ac:dyDescent="0.35">
      <c r="P8" s="22">
        <v>9072</v>
      </c>
      <c r="Q8" t="s">
        <v>67</v>
      </c>
    </row>
    <row r="9" spans="1:23" x14ac:dyDescent="0.35">
      <c r="P9" s="22">
        <v>1003</v>
      </c>
      <c r="Q9" t="s">
        <v>69</v>
      </c>
    </row>
    <row r="10" spans="1:23" ht="15" thickBot="1" x14ac:dyDescent="0.4">
      <c r="P10">
        <v>1198</v>
      </c>
      <c r="Q10" t="s">
        <v>68</v>
      </c>
    </row>
    <row r="11" spans="1:23" ht="15" thickBot="1" x14ac:dyDescent="0.4">
      <c r="A11" s="60" t="s">
        <v>85</v>
      </c>
      <c r="L11" s="63" t="s">
        <v>86</v>
      </c>
    </row>
    <row r="12" spans="1:23" ht="15" thickBot="1" x14ac:dyDescent="0.4">
      <c r="A12" s="61" t="s">
        <v>17</v>
      </c>
      <c r="B12" s="30" t="s">
        <v>1</v>
      </c>
      <c r="C12" s="30" t="s">
        <v>2</v>
      </c>
      <c r="D12" s="30" t="s">
        <v>3</v>
      </c>
      <c r="E12" s="30" t="s">
        <v>18</v>
      </c>
      <c r="F12" s="30" t="s">
        <v>4</v>
      </c>
      <c r="G12" s="30" t="s">
        <v>5</v>
      </c>
      <c r="H12" s="30" t="s">
        <v>6</v>
      </c>
      <c r="I12" s="30" t="s">
        <v>12</v>
      </c>
      <c r="J12" s="30" t="s">
        <v>19</v>
      </c>
      <c r="K12" s="62" t="s">
        <v>20</v>
      </c>
      <c r="L12" s="64" t="s">
        <v>98</v>
      </c>
      <c r="M12" s="65" t="s">
        <v>21</v>
      </c>
      <c r="N12" s="66" t="s">
        <v>22</v>
      </c>
      <c r="O12" s="65" t="s">
        <v>23</v>
      </c>
      <c r="P12" s="65" t="s">
        <v>32</v>
      </c>
      <c r="Q12" s="65" t="s">
        <v>63</v>
      </c>
      <c r="R12" s="65" t="s">
        <v>97</v>
      </c>
      <c r="S12" s="65" t="s">
        <v>99</v>
      </c>
      <c r="T12" s="65" t="s">
        <v>100</v>
      </c>
      <c r="U12" s="67" t="s">
        <v>30</v>
      </c>
      <c r="V12" s="68" t="s">
        <v>160</v>
      </c>
      <c r="W12" s="69" t="s">
        <v>161</v>
      </c>
    </row>
    <row r="13" spans="1:23" ht="15" thickBot="1" x14ac:dyDescent="0.4">
      <c r="A13" s="31">
        <v>34856586</v>
      </c>
      <c r="B13" s="2" t="str">
        <f t="shared" ref="B13:B76" si="0">"Daniel Kresse"</f>
        <v>Daniel Kresse</v>
      </c>
      <c r="C13" s="2">
        <v>20012618</v>
      </c>
      <c r="D13" s="3">
        <v>44013.696851851855</v>
      </c>
      <c r="E13" s="14">
        <v>43998</v>
      </c>
      <c r="F13" s="13">
        <v>43998.333333333336</v>
      </c>
      <c r="G13" s="13">
        <v>43998.6875</v>
      </c>
      <c r="H13" s="15">
        <v>8</v>
      </c>
      <c r="I13" s="2" t="str">
        <f t="shared" ref="I13:I24" si="1">"Posted to HRMS"</f>
        <v>Posted to HRMS</v>
      </c>
      <c r="J13" s="18" t="str">
        <f>"Regular Hours Worked (full time/salary)"</f>
        <v>Regular Hours Worked (full time/salary)</v>
      </c>
      <c r="K13" s="32" t="str">
        <f>"WSH-CFS F-1 DAY"</f>
        <v>WSH-CFS F-1 DAY</v>
      </c>
      <c r="L13" s="80" t="s">
        <v>25</v>
      </c>
      <c r="M13" s="81">
        <v>3</v>
      </c>
      <c r="N13" s="16" t="s">
        <v>26</v>
      </c>
      <c r="O13" s="17" t="s">
        <v>24</v>
      </c>
      <c r="P13" s="17" t="s">
        <v>24</v>
      </c>
      <c r="Q13" s="17" t="s">
        <v>24</v>
      </c>
      <c r="R13" s="17" t="s">
        <v>24</v>
      </c>
      <c r="S13" s="17" t="s">
        <v>24</v>
      </c>
      <c r="T13" s="17" t="s">
        <v>24</v>
      </c>
      <c r="U13" s="25"/>
      <c r="V13" s="11" t="s">
        <v>24</v>
      </c>
      <c r="W13" s="70" t="s">
        <v>24</v>
      </c>
    </row>
    <row r="14" spans="1:23" ht="15" thickBot="1" x14ac:dyDescent="0.4">
      <c r="A14" s="31">
        <v>34856583</v>
      </c>
      <c r="B14" s="2" t="str">
        <f t="shared" si="0"/>
        <v>Daniel Kresse</v>
      </c>
      <c r="C14" s="2">
        <v>20012618</v>
      </c>
      <c r="D14" s="3">
        <v>44013.696817129632</v>
      </c>
      <c r="E14" s="14">
        <v>43999</v>
      </c>
      <c r="F14" s="13">
        <v>43999.333333333336</v>
      </c>
      <c r="G14" s="13">
        <v>43999.6875</v>
      </c>
      <c r="H14" s="15">
        <v>8</v>
      </c>
      <c r="I14" s="2" t="str">
        <f t="shared" si="1"/>
        <v>Posted to HRMS</v>
      </c>
      <c r="J14" s="18" t="str">
        <f>"Regular Hours Worked (full time/salary)"</f>
        <v>Regular Hours Worked (full time/salary)</v>
      </c>
      <c r="K14" s="32" t="str">
        <f>"WSH-CFS F-1 DAY"</f>
        <v>WSH-CFS F-1 DAY</v>
      </c>
      <c r="L14" s="80" t="s">
        <v>27</v>
      </c>
      <c r="M14" s="81" t="s">
        <v>24</v>
      </c>
      <c r="N14" s="16" t="s">
        <v>24</v>
      </c>
      <c r="O14" s="17" t="s">
        <v>24</v>
      </c>
      <c r="P14" s="17" t="s">
        <v>24</v>
      </c>
      <c r="Q14" s="17" t="s">
        <v>24</v>
      </c>
      <c r="R14" s="17" t="s">
        <v>24</v>
      </c>
      <c r="S14" s="17" t="s">
        <v>24</v>
      </c>
      <c r="T14" s="17" t="s">
        <v>24</v>
      </c>
      <c r="U14" s="25"/>
      <c r="V14" s="11" t="s">
        <v>24</v>
      </c>
      <c r="W14" s="70" t="s">
        <v>24</v>
      </c>
    </row>
    <row r="15" spans="1:23" ht="15" thickBot="1" x14ac:dyDescent="0.4">
      <c r="A15" s="31">
        <v>34856582</v>
      </c>
      <c r="B15" s="2" t="str">
        <f t="shared" si="0"/>
        <v>Daniel Kresse</v>
      </c>
      <c r="C15" s="2">
        <v>20012618</v>
      </c>
      <c r="D15" s="3">
        <v>44013.696793981479</v>
      </c>
      <c r="E15" s="14">
        <v>44000</v>
      </c>
      <c r="F15" s="13">
        <v>44000.333333333336</v>
      </c>
      <c r="G15" s="13">
        <v>44000.6875</v>
      </c>
      <c r="H15" s="15">
        <v>8</v>
      </c>
      <c r="I15" s="2" t="str">
        <f t="shared" si="1"/>
        <v>Posted to HRMS</v>
      </c>
      <c r="J15" s="18" t="str">
        <f>"Regular Hours Worked (full time/salary)"</f>
        <v>Regular Hours Worked (full time/salary)</v>
      </c>
      <c r="K15" s="32" t="str">
        <f>"WSH-CFS F-1 DAY"</f>
        <v>WSH-CFS F-1 DAY</v>
      </c>
      <c r="L15" s="80" t="s">
        <v>25</v>
      </c>
      <c r="M15" s="81">
        <v>3</v>
      </c>
      <c r="N15" s="16" t="s">
        <v>26</v>
      </c>
      <c r="O15" s="17" t="s">
        <v>24</v>
      </c>
      <c r="P15" s="17" t="s">
        <v>24</v>
      </c>
      <c r="Q15" s="17" t="s">
        <v>24</v>
      </c>
      <c r="R15" s="17" t="s">
        <v>24</v>
      </c>
      <c r="S15" s="17" t="s">
        <v>24</v>
      </c>
      <c r="T15" s="17" t="s">
        <v>24</v>
      </c>
      <c r="U15" s="25"/>
      <c r="V15" s="11" t="s">
        <v>24</v>
      </c>
      <c r="W15" s="70" t="s">
        <v>24</v>
      </c>
    </row>
    <row r="16" spans="1:23" ht="15" thickBot="1" x14ac:dyDescent="0.4">
      <c r="A16" s="31">
        <v>34856580</v>
      </c>
      <c r="B16" s="2" t="str">
        <f t="shared" si="0"/>
        <v>Daniel Kresse</v>
      </c>
      <c r="C16" s="2">
        <v>20012618</v>
      </c>
      <c r="D16" s="3">
        <v>44013.696770833332</v>
      </c>
      <c r="E16" s="14">
        <v>44001</v>
      </c>
      <c r="F16" s="13">
        <v>44001.333333333336</v>
      </c>
      <c r="G16" s="13">
        <v>44001.6875</v>
      </c>
      <c r="H16" s="15">
        <v>8</v>
      </c>
      <c r="I16" s="2" t="str">
        <f t="shared" si="1"/>
        <v>Posted to HRMS</v>
      </c>
      <c r="J16" s="18" t="str">
        <f>"Regular Hours Worked (full time/salary)"</f>
        <v>Regular Hours Worked (full time/salary)</v>
      </c>
      <c r="K16" s="32" t="str">
        <f>"WSH-CFS F-1 DAY"</f>
        <v>WSH-CFS F-1 DAY</v>
      </c>
      <c r="L16" s="80" t="s">
        <v>64</v>
      </c>
      <c r="M16" s="81">
        <v>15.5</v>
      </c>
      <c r="N16" s="16" t="s">
        <v>31</v>
      </c>
      <c r="O16" s="17">
        <v>0.5</v>
      </c>
      <c r="P16" s="17" t="s">
        <v>50</v>
      </c>
      <c r="Q16" s="17">
        <v>1200</v>
      </c>
      <c r="R16" s="17">
        <v>43.04</v>
      </c>
      <c r="S16" s="17">
        <v>40.42</v>
      </c>
      <c r="T16" s="17">
        <f>(R16*O16)+(S16*O16)</f>
        <v>41.730000000000004</v>
      </c>
      <c r="U16" s="25"/>
      <c r="V16" s="11" t="s">
        <v>24</v>
      </c>
      <c r="W16" s="70" t="s">
        <v>24</v>
      </c>
    </row>
    <row r="17" spans="1:23" ht="15" thickBot="1" x14ac:dyDescent="0.4">
      <c r="A17" s="31">
        <v>34856590</v>
      </c>
      <c r="B17" s="2" t="str">
        <f t="shared" si="0"/>
        <v>Daniel Kresse</v>
      </c>
      <c r="C17" s="2">
        <v>20012618</v>
      </c>
      <c r="D17" s="3">
        <v>44013.696886574071</v>
      </c>
      <c r="E17" s="14">
        <v>44002</v>
      </c>
      <c r="F17" s="14">
        <v>44002</v>
      </c>
      <c r="G17" s="13">
        <v>44002.999305555553</v>
      </c>
      <c r="H17" s="15">
        <v>0</v>
      </c>
      <c r="I17" s="2" t="str">
        <f t="shared" si="1"/>
        <v>Posted to HRMS</v>
      </c>
      <c r="J17" s="18" t="str">
        <f>"Marked As Day Off"</f>
        <v>Marked As Day Off</v>
      </c>
      <c r="K17" s="32" t="str">
        <f>"N/A"</f>
        <v>N/A</v>
      </c>
      <c r="L17" s="80" t="s">
        <v>27</v>
      </c>
      <c r="M17" s="81" t="s">
        <v>24</v>
      </c>
      <c r="N17" s="16" t="s">
        <v>24</v>
      </c>
      <c r="O17" s="17" t="s">
        <v>24</v>
      </c>
      <c r="P17" s="17" t="s">
        <v>24</v>
      </c>
      <c r="Q17" s="17" t="s">
        <v>24</v>
      </c>
      <c r="R17" s="17" t="s">
        <v>24</v>
      </c>
      <c r="S17" s="17" t="s">
        <v>24</v>
      </c>
      <c r="T17" s="17" t="s">
        <v>24</v>
      </c>
      <c r="U17" s="25"/>
      <c r="V17" s="11" t="s">
        <v>24</v>
      </c>
      <c r="W17" s="70" t="s">
        <v>24</v>
      </c>
    </row>
    <row r="18" spans="1:23" ht="15" thickBot="1" x14ac:dyDescent="0.4">
      <c r="A18" s="31">
        <v>34856593</v>
      </c>
      <c r="B18" s="2" t="str">
        <f t="shared" si="0"/>
        <v>Daniel Kresse</v>
      </c>
      <c r="C18" s="2">
        <v>20012618</v>
      </c>
      <c r="D18" s="3">
        <v>44013.696956018517</v>
      </c>
      <c r="E18" s="14">
        <v>44003</v>
      </c>
      <c r="F18" s="14">
        <v>44003</v>
      </c>
      <c r="G18" s="13">
        <v>44003.999305555553</v>
      </c>
      <c r="H18" s="15">
        <v>0</v>
      </c>
      <c r="I18" s="2" t="str">
        <f t="shared" si="1"/>
        <v>Posted to HRMS</v>
      </c>
      <c r="J18" s="18" t="str">
        <f>"Marked As Day Off"</f>
        <v>Marked As Day Off</v>
      </c>
      <c r="K18" s="32" t="str">
        <f>"N/A"</f>
        <v>N/A</v>
      </c>
      <c r="L18" s="80" t="s">
        <v>28</v>
      </c>
      <c r="M18" s="81">
        <v>12</v>
      </c>
      <c r="N18" s="16" t="s">
        <v>26</v>
      </c>
      <c r="O18" s="17" t="s">
        <v>24</v>
      </c>
      <c r="P18" s="17" t="s">
        <v>24</v>
      </c>
      <c r="Q18" s="17" t="s">
        <v>24</v>
      </c>
      <c r="R18" s="17" t="s">
        <v>24</v>
      </c>
      <c r="S18" s="17" t="s">
        <v>24</v>
      </c>
      <c r="T18" s="17" t="s">
        <v>24</v>
      </c>
      <c r="U18" s="25"/>
      <c r="V18" s="11" t="s">
        <v>24</v>
      </c>
      <c r="W18" s="70" t="s">
        <v>24</v>
      </c>
    </row>
    <row r="19" spans="1:23" ht="15" thickBot="1" x14ac:dyDescent="0.4">
      <c r="A19" s="31">
        <v>34856579</v>
      </c>
      <c r="B19" s="2" t="str">
        <f t="shared" si="0"/>
        <v>Daniel Kresse</v>
      </c>
      <c r="C19" s="2">
        <v>20012618</v>
      </c>
      <c r="D19" s="3">
        <v>44013.696759259263</v>
      </c>
      <c r="E19" s="14">
        <v>44004</v>
      </c>
      <c r="F19" s="13">
        <v>44004.333333333336</v>
      </c>
      <c r="G19" s="13">
        <v>44004.6875</v>
      </c>
      <c r="H19" s="15">
        <v>8</v>
      </c>
      <c r="I19" s="2" t="str">
        <f t="shared" si="1"/>
        <v>Posted to HRMS</v>
      </c>
      <c r="J19" s="18" t="str">
        <f>"Regular Hours Worked (full time/salary)"</f>
        <v>Regular Hours Worked (full time/salary)</v>
      </c>
      <c r="K19" s="32" t="str">
        <f>"WSH-CFS F-1 DAY"</f>
        <v>WSH-CFS F-1 DAY</v>
      </c>
      <c r="L19" s="80" t="s">
        <v>25</v>
      </c>
      <c r="M19" s="81">
        <v>3</v>
      </c>
      <c r="N19" s="16" t="s">
        <v>26</v>
      </c>
      <c r="O19" s="17" t="s">
        <v>24</v>
      </c>
      <c r="P19" s="17" t="s">
        <v>24</v>
      </c>
      <c r="Q19" s="17" t="s">
        <v>24</v>
      </c>
      <c r="R19" s="17" t="s">
        <v>24</v>
      </c>
      <c r="S19" s="17" t="s">
        <v>24</v>
      </c>
      <c r="T19" s="17" t="s">
        <v>24</v>
      </c>
      <c r="U19" s="25"/>
      <c r="V19" s="11" t="s">
        <v>24</v>
      </c>
      <c r="W19" s="70" t="s">
        <v>24</v>
      </c>
    </row>
    <row r="20" spans="1:23" ht="15" thickBot="1" x14ac:dyDescent="0.4">
      <c r="A20" s="31">
        <v>34856577</v>
      </c>
      <c r="B20" s="2" t="str">
        <f t="shared" si="0"/>
        <v>Daniel Kresse</v>
      </c>
      <c r="C20" s="2">
        <v>20012618</v>
      </c>
      <c r="D20" s="3">
        <v>44013.696701388886</v>
      </c>
      <c r="E20" s="14">
        <v>44005</v>
      </c>
      <c r="F20" s="13">
        <v>44005.333333333336</v>
      </c>
      <c r="G20" s="13">
        <v>44005.6875</v>
      </c>
      <c r="H20" s="15">
        <v>8</v>
      </c>
      <c r="I20" s="2" t="str">
        <f t="shared" si="1"/>
        <v>Posted to HRMS</v>
      </c>
      <c r="J20" s="18" t="str">
        <f>"Regular Hours Worked (full time/salary)"</f>
        <v>Regular Hours Worked (full time/salary)</v>
      </c>
      <c r="K20" s="32" t="str">
        <f>"WSH-CFS F-1 DAY"</f>
        <v>WSH-CFS F-1 DAY</v>
      </c>
      <c r="L20" s="80" t="s">
        <v>64</v>
      </c>
      <c r="M20" s="81">
        <v>15.5</v>
      </c>
      <c r="N20" s="16" t="s">
        <v>31</v>
      </c>
      <c r="O20" s="17">
        <v>0.5</v>
      </c>
      <c r="P20" s="17" t="s">
        <v>50</v>
      </c>
      <c r="Q20" s="17">
        <v>1200</v>
      </c>
      <c r="R20" s="17">
        <v>43.04</v>
      </c>
      <c r="S20" s="17">
        <v>40.42</v>
      </c>
      <c r="T20" s="17">
        <f>(R20*O20)+(S20*O20)</f>
        <v>41.730000000000004</v>
      </c>
      <c r="U20" s="25"/>
      <c r="V20" s="11" t="s">
        <v>24</v>
      </c>
      <c r="W20" s="70" t="s">
        <v>24</v>
      </c>
    </row>
    <row r="21" spans="1:23" ht="15" thickBot="1" x14ac:dyDescent="0.4">
      <c r="A21" s="31">
        <v>34856575</v>
      </c>
      <c r="B21" s="2" t="str">
        <f t="shared" si="0"/>
        <v>Daniel Kresse</v>
      </c>
      <c r="C21" s="2">
        <v>20012618</v>
      </c>
      <c r="D21" s="3">
        <v>44013.69667824074</v>
      </c>
      <c r="E21" s="14">
        <v>44006</v>
      </c>
      <c r="F21" s="13">
        <v>44006.333333333336</v>
      </c>
      <c r="G21" s="13">
        <v>44006.6875</v>
      </c>
      <c r="H21" s="15">
        <v>8</v>
      </c>
      <c r="I21" s="2" t="str">
        <f t="shared" si="1"/>
        <v>Posted to HRMS</v>
      </c>
      <c r="J21" s="18" t="str">
        <f>"Regular Hours Worked (full time/salary)"</f>
        <v>Regular Hours Worked (full time/salary)</v>
      </c>
      <c r="K21" s="32" t="str">
        <f>"WSH-CFS F-1 DAY"</f>
        <v>WSH-CFS F-1 DAY</v>
      </c>
      <c r="L21" s="80" t="s">
        <v>25</v>
      </c>
      <c r="M21" s="81">
        <v>3</v>
      </c>
      <c r="N21" s="16" t="s">
        <v>26</v>
      </c>
      <c r="O21" s="17" t="s">
        <v>24</v>
      </c>
      <c r="P21" s="17" t="s">
        <v>24</v>
      </c>
      <c r="Q21" s="17" t="s">
        <v>24</v>
      </c>
      <c r="R21" s="17" t="s">
        <v>24</v>
      </c>
      <c r="S21" s="17" t="s">
        <v>24</v>
      </c>
      <c r="T21" s="17" t="s">
        <v>24</v>
      </c>
      <c r="U21" s="25"/>
      <c r="V21" s="11" t="s">
        <v>24</v>
      </c>
      <c r="W21" s="70" t="s">
        <v>24</v>
      </c>
    </row>
    <row r="22" spans="1:23" ht="15" thickBot="1" x14ac:dyDescent="0.4">
      <c r="A22" s="31">
        <v>34856574</v>
      </c>
      <c r="B22" s="2" t="str">
        <f t="shared" si="0"/>
        <v>Daniel Kresse</v>
      </c>
      <c r="C22" s="2">
        <v>20012618</v>
      </c>
      <c r="D22" s="3">
        <v>44013.696655092594</v>
      </c>
      <c r="E22" s="14">
        <v>44007</v>
      </c>
      <c r="F22" s="13">
        <v>44007.333333333336</v>
      </c>
      <c r="G22" s="13">
        <v>44007.6875</v>
      </c>
      <c r="H22" s="15">
        <v>8</v>
      </c>
      <c r="I22" s="2" t="str">
        <f t="shared" si="1"/>
        <v>Posted to HRMS</v>
      </c>
      <c r="J22" s="18" t="str">
        <f>"Regular Hours Worked (full time/salary)"</f>
        <v>Regular Hours Worked (full time/salary)</v>
      </c>
      <c r="K22" s="32" t="str">
        <f>"WSH-CFS F-1 DAY"</f>
        <v>WSH-CFS F-1 DAY</v>
      </c>
      <c r="L22" s="80" t="s">
        <v>25</v>
      </c>
      <c r="M22" s="81">
        <v>3</v>
      </c>
      <c r="N22" s="16" t="s">
        <v>26</v>
      </c>
      <c r="O22" s="17" t="s">
        <v>24</v>
      </c>
      <c r="P22" s="17" t="s">
        <v>24</v>
      </c>
      <c r="Q22" s="17" t="s">
        <v>24</v>
      </c>
      <c r="R22" s="17" t="s">
        <v>24</v>
      </c>
      <c r="S22" s="17" t="s">
        <v>24</v>
      </c>
      <c r="T22" s="17" t="s">
        <v>24</v>
      </c>
      <c r="U22" s="25"/>
      <c r="V22" s="11" t="s">
        <v>24</v>
      </c>
      <c r="W22" s="70" t="s">
        <v>24</v>
      </c>
    </row>
    <row r="23" spans="1:23" ht="15" thickBot="1" x14ac:dyDescent="0.4">
      <c r="A23" s="31">
        <v>34856597</v>
      </c>
      <c r="B23" s="2" t="str">
        <f t="shared" si="0"/>
        <v>Daniel Kresse</v>
      </c>
      <c r="C23" s="2">
        <v>20012618</v>
      </c>
      <c r="D23" s="3">
        <v>44013.697002314817</v>
      </c>
      <c r="E23" s="14">
        <v>44009</v>
      </c>
      <c r="F23" s="14">
        <v>44009</v>
      </c>
      <c r="G23" s="13">
        <v>44009.999305555553</v>
      </c>
      <c r="H23" s="15">
        <v>0</v>
      </c>
      <c r="I23" s="2" t="str">
        <f t="shared" si="1"/>
        <v>Posted to HRMS</v>
      </c>
      <c r="J23" s="18" t="str">
        <f>"Marked As Day Off"</f>
        <v>Marked As Day Off</v>
      </c>
      <c r="K23" s="32" t="str">
        <f>"N/A"</f>
        <v>N/A</v>
      </c>
      <c r="L23" s="80" t="s">
        <v>27</v>
      </c>
      <c r="M23" s="81" t="s">
        <v>24</v>
      </c>
      <c r="N23" s="16" t="s">
        <v>24</v>
      </c>
      <c r="O23" s="17" t="s">
        <v>24</v>
      </c>
      <c r="P23" s="17" t="s">
        <v>24</v>
      </c>
      <c r="Q23" s="17" t="s">
        <v>24</v>
      </c>
      <c r="R23" s="17" t="s">
        <v>24</v>
      </c>
      <c r="S23" s="17" t="s">
        <v>24</v>
      </c>
      <c r="T23" s="17" t="s">
        <v>24</v>
      </c>
      <c r="U23" s="25"/>
      <c r="V23" s="11" t="s">
        <v>24</v>
      </c>
      <c r="W23" s="70" t="s">
        <v>24</v>
      </c>
    </row>
    <row r="24" spans="1:23" ht="15" thickBot="1" x14ac:dyDescent="0.4">
      <c r="A24" s="31">
        <v>34856598</v>
      </c>
      <c r="B24" s="2" t="str">
        <f t="shared" si="0"/>
        <v>Daniel Kresse</v>
      </c>
      <c r="C24" s="2">
        <v>20012618</v>
      </c>
      <c r="D24" s="3">
        <v>44013.697025462963</v>
      </c>
      <c r="E24" s="14">
        <v>44010</v>
      </c>
      <c r="F24" s="14">
        <v>44010</v>
      </c>
      <c r="G24" s="13">
        <v>44010.999305555553</v>
      </c>
      <c r="H24" s="15">
        <v>0</v>
      </c>
      <c r="I24" s="2" t="str">
        <f t="shared" si="1"/>
        <v>Posted to HRMS</v>
      </c>
      <c r="J24" s="18" t="str">
        <f>"Marked As Day Off"</f>
        <v>Marked As Day Off</v>
      </c>
      <c r="K24" s="32" t="str">
        <f>"N/A"</f>
        <v>N/A</v>
      </c>
      <c r="L24" s="80" t="s">
        <v>27</v>
      </c>
      <c r="M24" s="81" t="s">
        <v>24</v>
      </c>
      <c r="N24" s="16" t="s">
        <v>24</v>
      </c>
      <c r="O24" s="17" t="s">
        <v>24</v>
      </c>
      <c r="P24" s="17" t="s">
        <v>24</v>
      </c>
      <c r="Q24" s="17" t="s">
        <v>24</v>
      </c>
      <c r="R24" s="17" t="s">
        <v>24</v>
      </c>
      <c r="S24" s="17" t="s">
        <v>24</v>
      </c>
      <c r="T24" s="17" t="s">
        <v>24</v>
      </c>
      <c r="U24" s="25"/>
      <c r="V24" s="11" t="s">
        <v>24</v>
      </c>
      <c r="W24" s="70" t="s">
        <v>24</v>
      </c>
    </row>
    <row r="25" spans="1:23" ht="15" thickBot="1" x14ac:dyDescent="0.4">
      <c r="A25" s="31">
        <v>34850206</v>
      </c>
      <c r="B25" s="2" t="str">
        <f t="shared" si="0"/>
        <v>Daniel Kresse</v>
      </c>
      <c r="C25" s="2">
        <v>20012618</v>
      </c>
      <c r="D25" s="3">
        <v>44013.6406712963</v>
      </c>
      <c r="E25" s="14">
        <v>44011</v>
      </c>
      <c r="F25" s="13">
        <v>44012.333333333336</v>
      </c>
      <c r="G25" s="13">
        <v>44012.6875</v>
      </c>
      <c r="H25" s="15">
        <v>8</v>
      </c>
      <c r="I25" s="2" t="str">
        <f>"Canceled"</f>
        <v>Canceled</v>
      </c>
      <c r="J25" s="18" t="str">
        <f>"Regular Hours Worked (full time/salary)"</f>
        <v>Regular Hours Worked (full time/salary)</v>
      </c>
      <c r="K25" s="32" t="str">
        <f>"WSH-CFS F-1 DAY"</f>
        <v>WSH-CFS F-1 DAY</v>
      </c>
      <c r="L25" s="80"/>
      <c r="M25" s="81"/>
      <c r="N25" s="16"/>
      <c r="O25" s="17"/>
      <c r="P25" s="17"/>
      <c r="Q25" s="17"/>
      <c r="R25" s="17"/>
      <c r="S25" s="17"/>
      <c r="T25" s="17"/>
      <c r="U25" s="25" t="s">
        <v>38</v>
      </c>
      <c r="V25" s="11" t="s">
        <v>24</v>
      </c>
      <c r="W25" s="70" t="s">
        <v>24</v>
      </c>
    </row>
    <row r="26" spans="1:23" ht="15" thickBot="1" x14ac:dyDescent="0.4">
      <c r="A26" s="31">
        <v>34850211</v>
      </c>
      <c r="B26" s="2" t="str">
        <f t="shared" si="0"/>
        <v>Daniel Kresse</v>
      </c>
      <c r="C26" s="2">
        <v>20012618</v>
      </c>
      <c r="D26" s="3">
        <v>44013.640763888892</v>
      </c>
      <c r="E26" s="14">
        <v>44012</v>
      </c>
      <c r="F26" s="13">
        <v>44013.333333333336</v>
      </c>
      <c r="G26" s="13">
        <v>44013.6875</v>
      </c>
      <c r="H26" s="15">
        <v>8</v>
      </c>
      <c r="I26" s="2" t="str">
        <f t="shared" ref="I26:I39" si="2">"Posted to HRMS"</f>
        <v>Posted to HRMS</v>
      </c>
      <c r="J26" s="18" t="str">
        <f>"Regular Hours Worked (full time/salary)"</f>
        <v>Regular Hours Worked (full time/salary)</v>
      </c>
      <c r="K26" s="32" t="str">
        <f>"WSH-CFS F-1 DAY"</f>
        <v>WSH-CFS F-1 DAY</v>
      </c>
      <c r="L26" s="80" t="s">
        <v>25</v>
      </c>
      <c r="M26" s="81">
        <v>3</v>
      </c>
      <c r="N26" s="16" t="s">
        <v>26</v>
      </c>
      <c r="O26" s="17" t="s">
        <v>24</v>
      </c>
      <c r="P26" s="17" t="s">
        <v>24</v>
      </c>
      <c r="Q26" s="17" t="s">
        <v>24</v>
      </c>
      <c r="R26" s="17" t="s">
        <v>24</v>
      </c>
      <c r="S26" s="17" t="s">
        <v>24</v>
      </c>
      <c r="T26" s="17" t="s">
        <v>24</v>
      </c>
      <c r="U26" s="25"/>
      <c r="V26" s="11" t="s">
        <v>24</v>
      </c>
      <c r="W26" s="70" t="s">
        <v>24</v>
      </c>
    </row>
    <row r="27" spans="1:23" ht="15" thickBot="1" x14ac:dyDescent="0.4">
      <c r="A27" s="31">
        <v>35353562</v>
      </c>
      <c r="B27" s="2" t="str">
        <f t="shared" si="0"/>
        <v>Daniel Kresse</v>
      </c>
      <c r="C27" s="2">
        <v>20012618</v>
      </c>
      <c r="D27" s="3">
        <v>44036.430011574077</v>
      </c>
      <c r="E27" s="14">
        <v>44030</v>
      </c>
      <c r="F27" s="14">
        <v>44030</v>
      </c>
      <c r="G27" s="13">
        <v>44030.999305555553</v>
      </c>
      <c r="H27" s="15">
        <v>0</v>
      </c>
      <c r="I27" s="2" t="str">
        <f t="shared" si="2"/>
        <v>Posted to HRMS</v>
      </c>
      <c r="J27" s="18" t="str">
        <f>"Marked As Day Off"</f>
        <v>Marked As Day Off</v>
      </c>
      <c r="K27" s="32" t="str">
        <f>"N/A"</f>
        <v>N/A</v>
      </c>
      <c r="L27" s="80" t="s">
        <v>25</v>
      </c>
      <c r="M27" s="81">
        <v>3</v>
      </c>
      <c r="N27" s="16" t="s">
        <v>26</v>
      </c>
      <c r="O27" s="17" t="s">
        <v>24</v>
      </c>
      <c r="P27" s="17" t="s">
        <v>24</v>
      </c>
      <c r="Q27" s="17" t="s">
        <v>24</v>
      </c>
      <c r="R27" s="17" t="s">
        <v>24</v>
      </c>
      <c r="S27" s="17" t="s">
        <v>24</v>
      </c>
      <c r="T27" s="17" t="s">
        <v>24</v>
      </c>
      <c r="U27" s="25"/>
      <c r="V27" s="11" t="s">
        <v>24</v>
      </c>
      <c r="W27" s="70" t="s">
        <v>24</v>
      </c>
    </row>
    <row r="28" spans="1:23" ht="15" thickBot="1" x14ac:dyDescent="0.4">
      <c r="A28" s="31">
        <v>35353563</v>
      </c>
      <c r="B28" s="2" t="str">
        <f t="shared" si="0"/>
        <v>Daniel Kresse</v>
      </c>
      <c r="C28" s="2">
        <v>20012618</v>
      </c>
      <c r="D28" s="3">
        <v>44036.430034722223</v>
      </c>
      <c r="E28" s="14">
        <v>44031</v>
      </c>
      <c r="F28" s="14">
        <v>44031</v>
      </c>
      <c r="G28" s="13">
        <v>44031.999305555553</v>
      </c>
      <c r="H28" s="15">
        <v>0</v>
      </c>
      <c r="I28" s="2" t="str">
        <f t="shared" si="2"/>
        <v>Posted to HRMS</v>
      </c>
      <c r="J28" s="18" t="str">
        <f>"Marked As Day Off"</f>
        <v>Marked As Day Off</v>
      </c>
      <c r="K28" s="32" t="str">
        <f>"N/A"</f>
        <v>N/A</v>
      </c>
      <c r="L28" s="80" t="s">
        <v>28</v>
      </c>
      <c r="M28" s="81">
        <v>12</v>
      </c>
      <c r="N28" s="16" t="s">
        <v>26</v>
      </c>
      <c r="O28" s="17" t="s">
        <v>24</v>
      </c>
      <c r="P28" s="17" t="s">
        <v>24</v>
      </c>
      <c r="Q28" s="17" t="s">
        <v>24</v>
      </c>
      <c r="R28" s="17" t="s">
        <v>24</v>
      </c>
      <c r="S28" s="17" t="s">
        <v>24</v>
      </c>
      <c r="T28" s="17" t="s">
        <v>24</v>
      </c>
      <c r="U28" s="25"/>
      <c r="V28" s="11" t="s">
        <v>24</v>
      </c>
      <c r="W28" s="70" t="s">
        <v>24</v>
      </c>
    </row>
    <row r="29" spans="1:23" ht="15" thickBot="1" x14ac:dyDescent="0.4">
      <c r="A29" s="31">
        <v>35353506</v>
      </c>
      <c r="B29" s="2" t="str">
        <f t="shared" si="0"/>
        <v>Daniel Kresse</v>
      </c>
      <c r="C29" s="2">
        <v>20012618</v>
      </c>
      <c r="D29" s="3">
        <v>44036.427881944444</v>
      </c>
      <c r="E29" s="14">
        <v>44033</v>
      </c>
      <c r="F29" s="13">
        <v>44033.333333333336</v>
      </c>
      <c r="G29" s="13">
        <v>44033.6875</v>
      </c>
      <c r="H29" s="15">
        <v>8</v>
      </c>
      <c r="I29" s="2" t="str">
        <f t="shared" si="2"/>
        <v>Posted to HRMS</v>
      </c>
      <c r="J29" s="18" t="str">
        <f>"Regular Hours Worked (full time/salary)"</f>
        <v>Regular Hours Worked (full time/salary)</v>
      </c>
      <c r="K29" s="32" t="str">
        <f>"WSH-CFS F-1 DAY"</f>
        <v>WSH-CFS F-1 DAY</v>
      </c>
      <c r="L29" s="80" t="s">
        <v>51</v>
      </c>
      <c r="M29" s="81">
        <v>12</v>
      </c>
      <c r="N29" s="16" t="s">
        <v>31</v>
      </c>
      <c r="O29" s="17">
        <v>0.5</v>
      </c>
      <c r="P29" s="17" t="s">
        <v>50</v>
      </c>
      <c r="Q29" s="17">
        <v>1200</v>
      </c>
      <c r="R29" s="17">
        <v>44.33</v>
      </c>
      <c r="S29" s="17">
        <v>40.42</v>
      </c>
      <c r="T29" s="17">
        <f>(R29*O29)+(S29*O29)</f>
        <v>42.375</v>
      </c>
      <c r="U29" s="25"/>
      <c r="V29" s="11" t="s">
        <v>24</v>
      </c>
      <c r="W29" s="70" t="s">
        <v>24</v>
      </c>
    </row>
    <row r="30" spans="1:23" ht="15" thickBot="1" x14ac:dyDescent="0.4">
      <c r="A30" s="31">
        <v>35353507</v>
      </c>
      <c r="B30" s="2" t="str">
        <f t="shared" si="0"/>
        <v>Daniel Kresse</v>
      </c>
      <c r="C30" s="2">
        <v>20012618</v>
      </c>
      <c r="D30" s="3">
        <v>44036.427905092591</v>
      </c>
      <c r="E30" s="14">
        <v>44034</v>
      </c>
      <c r="F30" s="13">
        <v>44034.333333333336</v>
      </c>
      <c r="G30" s="13">
        <v>44034.6875</v>
      </c>
      <c r="H30" s="15">
        <v>8</v>
      </c>
      <c r="I30" s="2" t="str">
        <f t="shared" si="2"/>
        <v>Posted to HRMS</v>
      </c>
      <c r="J30" s="18" t="str">
        <f>"Regular Hours Worked (full time/salary)"</f>
        <v>Regular Hours Worked (full time/salary)</v>
      </c>
      <c r="K30" s="32" t="str">
        <f>"WSH-CFS F-1 DAY"</f>
        <v>WSH-CFS F-1 DAY</v>
      </c>
      <c r="L30" s="80" t="s">
        <v>25</v>
      </c>
      <c r="M30" s="81">
        <v>3</v>
      </c>
      <c r="N30" s="16" t="s">
        <v>26</v>
      </c>
      <c r="O30" s="17" t="s">
        <v>24</v>
      </c>
      <c r="P30" s="17" t="s">
        <v>24</v>
      </c>
      <c r="Q30" s="17" t="s">
        <v>24</v>
      </c>
      <c r="R30" s="17" t="s">
        <v>24</v>
      </c>
      <c r="S30" s="17" t="s">
        <v>24</v>
      </c>
      <c r="T30" s="17" t="s">
        <v>24</v>
      </c>
      <c r="U30" s="25"/>
      <c r="V30" s="11" t="s">
        <v>24</v>
      </c>
      <c r="W30" s="70" t="s">
        <v>24</v>
      </c>
    </row>
    <row r="31" spans="1:23" ht="15" thickBot="1" x14ac:dyDescent="0.4">
      <c r="A31" s="31">
        <v>35353511</v>
      </c>
      <c r="B31" s="2" t="str">
        <f t="shared" si="0"/>
        <v>Daniel Kresse</v>
      </c>
      <c r="C31" s="2">
        <v>20012618</v>
      </c>
      <c r="D31" s="3">
        <v>44036.427939814814</v>
      </c>
      <c r="E31" s="14">
        <v>44035</v>
      </c>
      <c r="F31" s="13">
        <v>44035.333333333336</v>
      </c>
      <c r="G31" s="13">
        <v>44035.6875</v>
      </c>
      <c r="H31" s="15">
        <v>8</v>
      </c>
      <c r="I31" s="2" t="str">
        <f t="shared" si="2"/>
        <v>Posted to HRMS</v>
      </c>
      <c r="J31" s="18" t="str">
        <f>"Regular Hours Worked (full time/salary)"</f>
        <v>Regular Hours Worked (full time/salary)</v>
      </c>
      <c r="K31" s="32" t="str">
        <f>"WSH-CFS F-1 DAY"</f>
        <v>WSH-CFS F-1 DAY</v>
      </c>
      <c r="L31" s="80" t="s">
        <v>27</v>
      </c>
      <c r="M31" s="81" t="s">
        <v>24</v>
      </c>
      <c r="N31" s="16" t="s">
        <v>24</v>
      </c>
      <c r="O31" s="17" t="s">
        <v>24</v>
      </c>
      <c r="P31" s="17" t="s">
        <v>24</v>
      </c>
      <c r="Q31" s="17" t="s">
        <v>24</v>
      </c>
      <c r="R31" s="17" t="s">
        <v>24</v>
      </c>
      <c r="S31" s="17" t="s">
        <v>24</v>
      </c>
      <c r="T31" s="17" t="s">
        <v>24</v>
      </c>
      <c r="U31" s="25"/>
      <c r="V31" s="11" t="s">
        <v>24</v>
      </c>
      <c r="W31" s="70" t="s">
        <v>24</v>
      </c>
    </row>
    <row r="32" spans="1:23" ht="15" thickBot="1" x14ac:dyDescent="0.4">
      <c r="A32" s="31">
        <v>35353513</v>
      </c>
      <c r="B32" s="2" t="str">
        <f t="shared" si="0"/>
        <v>Daniel Kresse</v>
      </c>
      <c r="C32" s="2">
        <v>20012618</v>
      </c>
      <c r="D32" s="3">
        <v>44036.427974537037</v>
      </c>
      <c r="E32" s="14">
        <v>44036</v>
      </c>
      <c r="F32" s="13">
        <v>44036.333333333336</v>
      </c>
      <c r="G32" s="13">
        <v>44036.6875</v>
      </c>
      <c r="H32" s="15">
        <v>8</v>
      </c>
      <c r="I32" s="2" t="str">
        <f t="shared" si="2"/>
        <v>Posted to HRMS</v>
      </c>
      <c r="J32" s="18" t="str">
        <f>"Regular Hours Worked (full time/salary)"</f>
        <v>Regular Hours Worked (full time/salary)</v>
      </c>
      <c r="K32" s="32" t="str">
        <f>"WSH-CFS F-1 DAY"</f>
        <v>WSH-CFS F-1 DAY</v>
      </c>
      <c r="L32" s="80" t="s">
        <v>64</v>
      </c>
      <c r="M32" s="81">
        <v>15.5</v>
      </c>
      <c r="N32" s="16" t="s">
        <v>31</v>
      </c>
      <c r="O32" s="17">
        <v>0.5</v>
      </c>
      <c r="P32" s="17" t="s">
        <v>50</v>
      </c>
      <c r="Q32" s="17">
        <v>1200</v>
      </c>
      <c r="R32" s="17">
        <v>44.33</v>
      </c>
      <c r="S32" s="17">
        <v>40.42</v>
      </c>
      <c r="T32" s="17">
        <f>(R32*O32)+(S32*O32)</f>
        <v>42.375</v>
      </c>
      <c r="U32" s="25"/>
      <c r="V32" s="11" t="s">
        <v>24</v>
      </c>
      <c r="W32" s="70" t="s">
        <v>24</v>
      </c>
    </row>
    <row r="33" spans="1:23" ht="15" thickBot="1" x14ac:dyDescent="0.4">
      <c r="A33" s="31">
        <v>35353565</v>
      </c>
      <c r="B33" s="2" t="str">
        <f t="shared" si="0"/>
        <v>Daniel Kresse</v>
      </c>
      <c r="C33" s="2">
        <v>20012618</v>
      </c>
      <c r="D33" s="3">
        <v>44036.430115740739</v>
      </c>
      <c r="E33" s="14">
        <v>44037</v>
      </c>
      <c r="F33" s="14">
        <v>44037</v>
      </c>
      <c r="G33" s="13">
        <v>44037.999305555553</v>
      </c>
      <c r="H33" s="15">
        <v>0</v>
      </c>
      <c r="I33" s="2" t="str">
        <f t="shared" si="2"/>
        <v>Posted to HRMS</v>
      </c>
      <c r="J33" s="18" t="str">
        <f>"Marked As Day Off"</f>
        <v>Marked As Day Off</v>
      </c>
      <c r="K33" s="32" t="str">
        <f>"N/A"</f>
        <v>N/A</v>
      </c>
      <c r="L33" s="80" t="s">
        <v>25</v>
      </c>
      <c r="M33" s="81">
        <v>3</v>
      </c>
      <c r="N33" s="16" t="s">
        <v>26</v>
      </c>
      <c r="O33" s="17" t="s">
        <v>24</v>
      </c>
      <c r="P33" s="17" t="s">
        <v>24</v>
      </c>
      <c r="Q33" s="17" t="s">
        <v>24</v>
      </c>
      <c r="R33" s="17" t="s">
        <v>24</v>
      </c>
      <c r="S33" s="17" t="s">
        <v>24</v>
      </c>
      <c r="T33" s="17" t="s">
        <v>24</v>
      </c>
      <c r="U33" s="25"/>
      <c r="V33" s="11" t="s">
        <v>24</v>
      </c>
      <c r="W33" s="70" t="s">
        <v>24</v>
      </c>
    </row>
    <row r="34" spans="1:23" ht="15" thickBot="1" x14ac:dyDescent="0.4">
      <c r="A34" s="31">
        <v>35353568</v>
      </c>
      <c r="B34" s="2" t="str">
        <f t="shared" si="0"/>
        <v>Daniel Kresse</v>
      </c>
      <c r="C34" s="2">
        <v>20012618</v>
      </c>
      <c r="D34" s="3">
        <v>44036.430150462962</v>
      </c>
      <c r="E34" s="14">
        <v>44038</v>
      </c>
      <c r="F34" s="14">
        <v>44038</v>
      </c>
      <c r="G34" s="13">
        <v>44038.999305555553</v>
      </c>
      <c r="H34" s="15">
        <v>0</v>
      </c>
      <c r="I34" s="2" t="str">
        <f t="shared" si="2"/>
        <v>Posted to HRMS</v>
      </c>
      <c r="J34" s="18" t="str">
        <f>"Marked As Day Off"</f>
        <v>Marked As Day Off</v>
      </c>
      <c r="K34" s="32" t="str">
        <f>"N/A"</f>
        <v>N/A</v>
      </c>
      <c r="L34" s="80" t="s">
        <v>28</v>
      </c>
      <c r="M34" s="81">
        <v>12</v>
      </c>
      <c r="N34" s="16" t="s">
        <v>26</v>
      </c>
      <c r="O34" s="17" t="s">
        <v>24</v>
      </c>
      <c r="P34" s="17" t="s">
        <v>24</v>
      </c>
      <c r="Q34" s="17" t="s">
        <v>24</v>
      </c>
      <c r="R34" s="17" t="s">
        <v>24</v>
      </c>
      <c r="S34" s="17" t="s">
        <v>24</v>
      </c>
      <c r="T34" s="17" t="s">
        <v>24</v>
      </c>
      <c r="U34" s="25"/>
      <c r="V34" s="11" t="s">
        <v>24</v>
      </c>
      <c r="W34" s="70" t="s">
        <v>24</v>
      </c>
    </row>
    <row r="35" spans="1:23" ht="15" thickBot="1" x14ac:dyDescent="0.4">
      <c r="A35" s="31">
        <v>35466497</v>
      </c>
      <c r="B35" s="2" t="str">
        <f t="shared" si="0"/>
        <v>Daniel Kresse</v>
      </c>
      <c r="C35" s="2">
        <v>20012618</v>
      </c>
      <c r="D35" s="3">
        <v>44042.585277777776</v>
      </c>
      <c r="E35" s="14">
        <v>44039</v>
      </c>
      <c r="F35" s="13">
        <v>44039.333333333336</v>
      </c>
      <c r="G35" s="13">
        <v>44039.6875</v>
      </c>
      <c r="H35" s="15">
        <v>8</v>
      </c>
      <c r="I35" s="2" t="str">
        <f t="shared" si="2"/>
        <v>Posted to HRMS</v>
      </c>
      <c r="J35" s="18" t="str">
        <f>"Regular Hours Worked (full time/salary)"</f>
        <v>Regular Hours Worked (full time/salary)</v>
      </c>
      <c r="K35" s="32" t="str">
        <f>"WSH-CFS F-1 DAY"</f>
        <v>WSH-CFS F-1 DAY</v>
      </c>
      <c r="L35" s="80" t="s">
        <v>27</v>
      </c>
      <c r="M35" s="81" t="s">
        <v>24</v>
      </c>
      <c r="N35" s="16" t="s">
        <v>24</v>
      </c>
      <c r="O35" s="17" t="s">
        <v>24</v>
      </c>
      <c r="P35" s="17" t="s">
        <v>24</v>
      </c>
      <c r="Q35" s="17" t="s">
        <v>24</v>
      </c>
      <c r="R35" s="17" t="s">
        <v>24</v>
      </c>
      <c r="S35" s="17" t="s">
        <v>24</v>
      </c>
      <c r="T35" s="17" t="s">
        <v>24</v>
      </c>
      <c r="U35" s="25"/>
      <c r="V35" s="11" t="s">
        <v>24</v>
      </c>
      <c r="W35" s="70" t="s">
        <v>24</v>
      </c>
    </row>
    <row r="36" spans="1:23" ht="15" thickBot="1" x14ac:dyDescent="0.4">
      <c r="A36" s="31">
        <v>35466498</v>
      </c>
      <c r="B36" s="2" t="str">
        <f t="shared" si="0"/>
        <v>Daniel Kresse</v>
      </c>
      <c r="C36" s="2">
        <v>20012618</v>
      </c>
      <c r="D36" s="3">
        <v>44042.585300925923</v>
      </c>
      <c r="E36" s="14">
        <v>44040</v>
      </c>
      <c r="F36" s="13">
        <v>44040.333333333336</v>
      </c>
      <c r="G36" s="13">
        <v>44040.6875</v>
      </c>
      <c r="H36" s="15">
        <v>8</v>
      </c>
      <c r="I36" s="2" t="str">
        <f t="shared" si="2"/>
        <v>Posted to HRMS</v>
      </c>
      <c r="J36" s="18" t="str">
        <f>"Regular Hours Worked (full time/salary)"</f>
        <v>Regular Hours Worked (full time/salary)</v>
      </c>
      <c r="K36" s="32" t="str">
        <f>"WSH-CFS F-1 DAY"</f>
        <v>WSH-CFS F-1 DAY</v>
      </c>
      <c r="L36" s="80" t="s">
        <v>51</v>
      </c>
      <c r="M36" s="81">
        <v>12</v>
      </c>
      <c r="N36" s="16" t="s">
        <v>31</v>
      </c>
      <c r="O36" s="17">
        <v>0.5</v>
      </c>
      <c r="P36" s="17" t="s">
        <v>50</v>
      </c>
      <c r="Q36" s="17">
        <v>1200</v>
      </c>
      <c r="R36" s="17">
        <v>44.33</v>
      </c>
      <c r="S36" s="17">
        <v>40.42</v>
      </c>
      <c r="T36" s="17">
        <f>(R36*O36)+(S36*O36)</f>
        <v>42.375</v>
      </c>
      <c r="U36" s="25"/>
      <c r="V36" s="11" t="s">
        <v>24</v>
      </c>
      <c r="W36" s="70" t="s">
        <v>24</v>
      </c>
    </row>
    <row r="37" spans="1:23" ht="15" thickBot="1" x14ac:dyDescent="0.4">
      <c r="A37" s="31">
        <v>35466499</v>
      </c>
      <c r="B37" s="2" t="str">
        <f t="shared" si="0"/>
        <v>Daniel Kresse</v>
      </c>
      <c r="C37" s="2">
        <v>20012618</v>
      </c>
      <c r="D37" s="3">
        <v>44042.585335648146</v>
      </c>
      <c r="E37" s="14">
        <v>44042</v>
      </c>
      <c r="F37" s="13">
        <v>44042.333333333336</v>
      </c>
      <c r="G37" s="13">
        <v>44042.6875</v>
      </c>
      <c r="H37" s="15">
        <v>8</v>
      </c>
      <c r="I37" s="2" t="str">
        <f t="shared" si="2"/>
        <v>Posted to HRMS</v>
      </c>
      <c r="J37" s="18" t="str">
        <f>"Regular Hours Worked (full time/salary)"</f>
        <v>Regular Hours Worked (full time/salary)</v>
      </c>
      <c r="K37" s="32" t="str">
        <f>"WSH-CFS F-1 DAY"</f>
        <v>WSH-CFS F-1 DAY</v>
      </c>
      <c r="L37" s="80" t="s">
        <v>27</v>
      </c>
      <c r="M37" s="81" t="s">
        <v>24</v>
      </c>
      <c r="N37" s="16" t="s">
        <v>24</v>
      </c>
      <c r="O37" s="17" t="s">
        <v>24</v>
      </c>
      <c r="P37" s="17" t="s">
        <v>24</v>
      </c>
      <c r="Q37" s="17" t="s">
        <v>24</v>
      </c>
      <c r="R37" s="17" t="s">
        <v>24</v>
      </c>
      <c r="S37" s="17" t="s">
        <v>24</v>
      </c>
      <c r="T37" s="17" t="s">
        <v>24</v>
      </c>
      <c r="U37" s="25"/>
      <c r="V37" s="11" t="s">
        <v>24</v>
      </c>
      <c r="W37" s="70" t="s">
        <v>24</v>
      </c>
    </row>
    <row r="38" spans="1:23" ht="15" thickBot="1" x14ac:dyDescent="0.4">
      <c r="A38" s="31">
        <v>35538866</v>
      </c>
      <c r="B38" s="2" t="str">
        <f t="shared" si="0"/>
        <v>Daniel Kresse</v>
      </c>
      <c r="C38" s="2">
        <v>20012618</v>
      </c>
      <c r="D38" s="3">
        <v>44046.360532407409</v>
      </c>
      <c r="E38" s="14">
        <v>44043</v>
      </c>
      <c r="F38" s="13">
        <v>44043.333333333336</v>
      </c>
      <c r="G38" s="13">
        <v>44043.6875</v>
      </c>
      <c r="H38" s="15">
        <v>8</v>
      </c>
      <c r="I38" s="2" t="str">
        <f t="shared" si="2"/>
        <v>Posted to HRMS</v>
      </c>
      <c r="J38" s="18" t="str">
        <f>"Regular Hours Worked (full time/salary)"</f>
        <v>Regular Hours Worked (full time/salary)</v>
      </c>
      <c r="K38" s="32" t="str">
        <f>"WSH-CFS F-1 DAY"</f>
        <v>WSH-CFS F-1 DAY</v>
      </c>
      <c r="L38" s="80" t="s">
        <v>64</v>
      </c>
      <c r="M38" s="81">
        <v>15.5</v>
      </c>
      <c r="N38" s="16" t="s">
        <v>31</v>
      </c>
      <c r="O38" s="17">
        <v>0.5</v>
      </c>
      <c r="P38" s="17" t="s">
        <v>50</v>
      </c>
      <c r="Q38" s="17">
        <v>1200</v>
      </c>
      <c r="R38" s="17">
        <v>44.33</v>
      </c>
      <c r="S38" s="17">
        <v>40.42</v>
      </c>
      <c r="T38" s="17">
        <f>(R38*O38)+(S38*O38)</f>
        <v>42.375</v>
      </c>
      <c r="U38" s="25" t="s">
        <v>29</v>
      </c>
      <c r="V38" s="11" t="s">
        <v>24</v>
      </c>
      <c r="W38" s="70" t="s">
        <v>24</v>
      </c>
    </row>
    <row r="39" spans="1:23" ht="15" thickBot="1" x14ac:dyDescent="0.4">
      <c r="A39" s="31">
        <v>36156033</v>
      </c>
      <c r="B39" s="2" t="str">
        <f t="shared" si="0"/>
        <v>Daniel Kresse</v>
      </c>
      <c r="C39" s="2">
        <v>20012618</v>
      </c>
      <c r="D39" s="3">
        <v>44075.371944444443</v>
      </c>
      <c r="E39" s="14">
        <v>44059</v>
      </c>
      <c r="F39" s="14">
        <v>44059</v>
      </c>
      <c r="G39" s="13">
        <v>44059.999305555553</v>
      </c>
      <c r="H39" s="15">
        <v>0</v>
      </c>
      <c r="I39" s="2" t="str">
        <f t="shared" si="2"/>
        <v>Posted to HRMS</v>
      </c>
      <c r="J39" s="18" t="str">
        <f>"Marked As Day Off"</f>
        <v>Marked As Day Off</v>
      </c>
      <c r="K39" s="32" t="str">
        <f>"N/A"</f>
        <v>N/A</v>
      </c>
      <c r="L39" s="80" t="s">
        <v>28</v>
      </c>
      <c r="M39" s="81">
        <v>12</v>
      </c>
      <c r="N39" s="16" t="s">
        <v>26</v>
      </c>
      <c r="O39" s="17" t="s">
        <v>24</v>
      </c>
      <c r="P39" s="17" t="s">
        <v>24</v>
      </c>
      <c r="Q39" s="17" t="s">
        <v>24</v>
      </c>
      <c r="R39" s="17" t="s">
        <v>24</v>
      </c>
      <c r="S39" s="17" t="s">
        <v>24</v>
      </c>
      <c r="T39" s="17" t="s">
        <v>24</v>
      </c>
      <c r="U39" s="25"/>
      <c r="V39" s="11" t="s">
        <v>24</v>
      </c>
      <c r="W39" s="70" t="s">
        <v>24</v>
      </c>
    </row>
    <row r="40" spans="1:23" ht="15" thickBot="1" x14ac:dyDescent="0.4">
      <c r="A40" s="31">
        <v>36156030</v>
      </c>
      <c r="B40" s="2" t="str">
        <f t="shared" si="0"/>
        <v>Daniel Kresse</v>
      </c>
      <c r="C40" s="2">
        <v>20012618</v>
      </c>
      <c r="D40" s="3">
        <v>44075.371886574074</v>
      </c>
      <c r="E40" s="14">
        <v>44059</v>
      </c>
      <c r="F40" s="13">
        <v>44059.333333333336</v>
      </c>
      <c r="G40" s="13">
        <v>44059.6875</v>
      </c>
      <c r="H40" s="15">
        <v>8</v>
      </c>
      <c r="I40" s="2" t="str">
        <f>"Canceled"</f>
        <v>Canceled</v>
      </c>
      <c r="J40" s="18" t="str">
        <f t="shared" ref="J40:J45" si="3">"Regular Hours Worked (full time/salary)"</f>
        <v>Regular Hours Worked (full time/salary)</v>
      </c>
      <c r="K40" s="32" t="str">
        <f t="shared" ref="K40:K45" si="4">"WSH-CFS F-1 DAY"</f>
        <v>WSH-CFS F-1 DAY</v>
      </c>
      <c r="L40" s="80"/>
      <c r="M40" s="81"/>
      <c r="N40" s="16"/>
      <c r="O40" s="17"/>
      <c r="P40" s="17"/>
      <c r="Q40" s="17"/>
      <c r="R40" s="17"/>
      <c r="S40" s="17"/>
      <c r="T40" s="17"/>
      <c r="U40" s="25" t="s">
        <v>82</v>
      </c>
      <c r="V40" s="11" t="s">
        <v>24</v>
      </c>
      <c r="W40" s="70" t="s">
        <v>24</v>
      </c>
    </row>
    <row r="41" spans="1:23" ht="15" thickBot="1" x14ac:dyDescent="0.4">
      <c r="A41" s="31">
        <v>36156037</v>
      </c>
      <c r="B41" s="2" t="str">
        <f t="shared" si="0"/>
        <v>Daniel Kresse</v>
      </c>
      <c r="C41" s="2">
        <v>20012618</v>
      </c>
      <c r="D41" s="3">
        <v>44075.37195601852</v>
      </c>
      <c r="E41" s="14">
        <v>44060</v>
      </c>
      <c r="F41" s="13">
        <v>44060.333333333336</v>
      </c>
      <c r="G41" s="13">
        <v>44060.6875</v>
      </c>
      <c r="H41" s="15">
        <v>8</v>
      </c>
      <c r="I41" s="2" t="str">
        <f t="shared" ref="I41:I104" si="5">"Posted to HRMS"</f>
        <v>Posted to HRMS</v>
      </c>
      <c r="J41" s="18" t="str">
        <f t="shared" si="3"/>
        <v>Regular Hours Worked (full time/salary)</v>
      </c>
      <c r="K41" s="32" t="str">
        <f t="shared" si="4"/>
        <v>WSH-CFS F-1 DAY</v>
      </c>
      <c r="L41" s="80" t="s">
        <v>25</v>
      </c>
      <c r="M41" s="81">
        <v>3</v>
      </c>
      <c r="N41" s="16" t="s">
        <v>26</v>
      </c>
      <c r="O41" s="17" t="s">
        <v>24</v>
      </c>
      <c r="P41" s="17" t="s">
        <v>24</v>
      </c>
      <c r="Q41" s="17" t="s">
        <v>24</v>
      </c>
      <c r="R41" s="17" t="s">
        <v>24</v>
      </c>
      <c r="S41" s="17" t="s">
        <v>24</v>
      </c>
      <c r="T41" s="17" t="s">
        <v>24</v>
      </c>
      <c r="U41" s="25"/>
      <c r="V41" s="11" t="s">
        <v>24</v>
      </c>
      <c r="W41" s="70" t="s">
        <v>24</v>
      </c>
    </row>
    <row r="42" spans="1:23" ht="15" thickBot="1" x14ac:dyDescent="0.4">
      <c r="A42" s="31">
        <v>36156040</v>
      </c>
      <c r="B42" s="2" t="str">
        <f t="shared" si="0"/>
        <v>Daniel Kresse</v>
      </c>
      <c r="C42" s="2">
        <v>20012618</v>
      </c>
      <c r="D42" s="3">
        <v>44075.371967592589</v>
      </c>
      <c r="E42" s="14">
        <v>44061</v>
      </c>
      <c r="F42" s="13">
        <v>44061.333333333336</v>
      </c>
      <c r="G42" s="13">
        <v>44061.6875</v>
      </c>
      <c r="H42" s="15">
        <v>8</v>
      </c>
      <c r="I42" s="2" t="str">
        <f t="shared" si="5"/>
        <v>Posted to HRMS</v>
      </c>
      <c r="J42" s="18" t="str">
        <f t="shared" si="3"/>
        <v>Regular Hours Worked (full time/salary)</v>
      </c>
      <c r="K42" s="32" t="str">
        <f t="shared" si="4"/>
        <v>WSH-CFS F-1 DAY</v>
      </c>
      <c r="L42" s="80" t="s">
        <v>25</v>
      </c>
      <c r="M42" s="81">
        <v>3</v>
      </c>
      <c r="N42" s="16" t="s">
        <v>26</v>
      </c>
      <c r="O42" s="17" t="s">
        <v>24</v>
      </c>
      <c r="P42" s="17" t="s">
        <v>24</v>
      </c>
      <c r="Q42" s="17" t="s">
        <v>24</v>
      </c>
      <c r="R42" s="17" t="s">
        <v>24</v>
      </c>
      <c r="S42" s="17" t="s">
        <v>24</v>
      </c>
      <c r="T42" s="17" t="s">
        <v>24</v>
      </c>
      <c r="U42" s="25"/>
      <c r="V42" s="11" t="s">
        <v>24</v>
      </c>
      <c r="W42" s="70" t="s">
        <v>24</v>
      </c>
    </row>
    <row r="43" spans="1:23" ht="15" thickBot="1" x14ac:dyDescent="0.4">
      <c r="A43" s="31">
        <v>36156041</v>
      </c>
      <c r="B43" s="2" t="str">
        <f t="shared" si="0"/>
        <v>Daniel Kresse</v>
      </c>
      <c r="C43" s="2">
        <v>20012618</v>
      </c>
      <c r="D43" s="3">
        <v>44075.371979166666</v>
      </c>
      <c r="E43" s="14">
        <v>44062</v>
      </c>
      <c r="F43" s="13">
        <v>44062.333333333336</v>
      </c>
      <c r="G43" s="13">
        <v>44062.6875</v>
      </c>
      <c r="H43" s="15">
        <v>8</v>
      </c>
      <c r="I43" s="2" t="str">
        <f t="shared" si="5"/>
        <v>Posted to HRMS</v>
      </c>
      <c r="J43" s="18" t="str">
        <f t="shared" si="3"/>
        <v>Regular Hours Worked (full time/salary)</v>
      </c>
      <c r="K43" s="32" t="str">
        <f t="shared" si="4"/>
        <v>WSH-CFS F-1 DAY</v>
      </c>
      <c r="L43" s="80" t="s">
        <v>25</v>
      </c>
      <c r="M43" s="81">
        <v>3</v>
      </c>
      <c r="N43" s="16" t="s">
        <v>26</v>
      </c>
      <c r="O43" s="17" t="s">
        <v>24</v>
      </c>
      <c r="P43" s="17" t="s">
        <v>24</v>
      </c>
      <c r="Q43" s="17" t="s">
        <v>24</v>
      </c>
      <c r="R43" s="17" t="s">
        <v>24</v>
      </c>
      <c r="S43" s="17" t="s">
        <v>24</v>
      </c>
      <c r="T43" s="17" t="s">
        <v>24</v>
      </c>
      <c r="U43" s="25"/>
      <c r="V43" s="11" t="s">
        <v>24</v>
      </c>
      <c r="W43" s="70" t="s">
        <v>24</v>
      </c>
    </row>
    <row r="44" spans="1:23" ht="15" thickBot="1" x14ac:dyDescent="0.4">
      <c r="A44" s="31">
        <v>36156044</v>
      </c>
      <c r="B44" s="2" t="str">
        <f t="shared" si="0"/>
        <v>Daniel Kresse</v>
      </c>
      <c r="C44" s="2">
        <v>20012618</v>
      </c>
      <c r="D44" s="3">
        <v>44075.372002314813</v>
      </c>
      <c r="E44" s="14">
        <v>44063</v>
      </c>
      <c r="F44" s="13">
        <v>44063.333333333336</v>
      </c>
      <c r="G44" s="13">
        <v>44063.6875</v>
      </c>
      <c r="H44" s="15">
        <v>8</v>
      </c>
      <c r="I44" s="2" t="str">
        <f t="shared" si="5"/>
        <v>Posted to HRMS</v>
      </c>
      <c r="J44" s="18" t="str">
        <f t="shared" si="3"/>
        <v>Regular Hours Worked (full time/salary)</v>
      </c>
      <c r="K44" s="32" t="str">
        <f t="shared" si="4"/>
        <v>WSH-CFS F-1 DAY</v>
      </c>
      <c r="L44" s="80" t="s">
        <v>25</v>
      </c>
      <c r="M44" s="81">
        <v>3</v>
      </c>
      <c r="N44" s="16" t="s">
        <v>26</v>
      </c>
      <c r="O44" s="17" t="s">
        <v>24</v>
      </c>
      <c r="P44" s="17" t="s">
        <v>24</v>
      </c>
      <c r="Q44" s="17" t="s">
        <v>24</v>
      </c>
      <c r="R44" s="17" t="s">
        <v>24</v>
      </c>
      <c r="S44" s="17" t="s">
        <v>24</v>
      </c>
      <c r="T44" s="17" t="s">
        <v>24</v>
      </c>
      <c r="U44" s="25"/>
      <c r="V44" s="11" t="s">
        <v>24</v>
      </c>
      <c r="W44" s="70" t="s">
        <v>24</v>
      </c>
    </row>
    <row r="45" spans="1:23" ht="15" thickBot="1" x14ac:dyDescent="0.4">
      <c r="A45" s="31">
        <v>36156047</v>
      </c>
      <c r="B45" s="2" t="str">
        <f t="shared" si="0"/>
        <v>Daniel Kresse</v>
      </c>
      <c r="C45" s="2">
        <v>20012618</v>
      </c>
      <c r="D45" s="3">
        <v>44075.372013888889</v>
      </c>
      <c r="E45" s="14">
        <v>44064</v>
      </c>
      <c r="F45" s="13">
        <v>44064.333333333336</v>
      </c>
      <c r="G45" s="13">
        <v>44064.6875</v>
      </c>
      <c r="H45" s="15">
        <v>8</v>
      </c>
      <c r="I45" s="2" t="str">
        <f t="shared" si="5"/>
        <v>Posted to HRMS</v>
      </c>
      <c r="J45" s="18" t="str">
        <f t="shared" si="3"/>
        <v>Regular Hours Worked (full time/salary)</v>
      </c>
      <c r="K45" s="32" t="str">
        <f t="shared" si="4"/>
        <v>WSH-CFS F-1 DAY</v>
      </c>
      <c r="L45" s="80" t="s">
        <v>64</v>
      </c>
      <c r="M45" s="81">
        <v>15.5</v>
      </c>
      <c r="N45" s="16" t="s">
        <v>31</v>
      </c>
      <c r="O45" s="17">
        <v>0.5</v>
      </c>
      <c r="P45" s="17" t="s">
        <v>50</v>
      </c>
      <c r="Q45" s="17">
        <v>1200</v>
      </c>
      <c r="R45" s="17">
        <v>44.33</v>
      </c>
      <c r="S45" s="17">
        <v>40.42</v>
      </c>
      <c r="T45" s="17">
        <f>(R45*O45)+(S45*O45)</f>
        <v>42.375</v>
      </c>
      <c r="U45" s="25"/>
      <c r="V45" s="11" t="s">
        <v>24</v>
      </c>
      <c r="W45" s="70" t="s">
        <v>24</v>
      </c>
    </row>
    <row r="46" spans="1:23" ht="15" thickBot="1" x14ac:dyDescent="0.4">
      <c r="A46" s="31">
        <v>36156052</v>
      </c>
      <c r="B46" s="2" t="str">
        <f t="shared" si="0"/>
        <v>Daniel Kresse</v>
      </c>
      <c r="C46" s="2">
        <v>20012618</v>
      </c>
      <c r="D46" s="3">
        <v>44075.372037037036</v>
      </c>
      <c r="E46" s="14">
        <v>44065</v>
      </c>
      <c r="F46" s="14">
        <v>44065</v>
      </c>
      <c r="G46" s="13">
        <v>44065.999305555553</v>
      </c>
      <c r="H46" s="15">
        <v>0</v>
      </c>
      <c r="I46" s="2" t="str">
        <f t="shared" si="5"/>
        <v>Posted to HRMS</v>
      </c>
      <c r="J46" s="18" t="str">
        <f>"Marked As Day Off"</f>
        <v>Marked As Day Off</v>
      </c>
      <c r="K46" s="32" t="str">
        <f>"N/A"</f>
        <v>N/A</v>
      </c>
      <c r="L46" s="80" t="s">
        <v>25</v>
      </c>
      <c r="M46" s="81">
        <v>3</v>
      </c>
      <c r="N46" s="16" t="s">
        <v>26</v>
      </c>
      <c r="O46" s="17" t="s">
        <v>24</v>
      </c>
      <c r="P46" s="17" t="s">
        <v>24</v>
      </c>
      <c r="Q46" s="17" t="s">
        <v>24</v>
      </c>
      <c r="R46" s="17" t="s">
        <v>24</v>
      </c>
      <c r="S46" s="17" t="s">
        <v>24</v>
      </c>
      <c r="T46" s="17" t="s">
        <v>24</v>
      </c>
      <c r="U46" s="25"/>
      <c r="V46" s="11" t="s">
        <v>24</v>
      </c>
      <c r="W46" s="70" t="s">
        <v>24</v>
      </c>
    </row>
    <row r="47" spans="1:23" ht="15" thickBot="1" x14ac:dyDescent="0.4">
      <c r="A47" s="31">
        <v>36156055</v>
      </c>
      <c r="B47" s="2" t="str">
        <f t="shared" si="0"/>
        <v>Daniel Kresse</v>
      </c>
      <c r="C47" s="2">
        <v>20012618</v>
      </c>
      <c r="D47" s="3">
        <v>44075.372048611112</v>
      </c>
      <c r="E47" s="14">
        <v>44066</v>
      </c>
      <c r="F47" s="14">
        <v>44066</v>
      </c>
      <c r="G47" s="13">
        <v>44066.999305555553</v>
      </c>
      <c r="H47" s="15">
        <v>0</v>
      </c>
      <c r="I47" s="2" t="str">
        <f t="shared" si="5"/>
        <v>Posted to HRMS</v>
      </c>
      <c r="J47" s="18" t="str">
        <f>"Marked As Day Off"</f>
        <v>Marked As Day Off</v>
      </c>
      <c r="K47" s="32" t="str">
        <f>"N/A"</f>
        <v>N/A</v>
      </c>
      <c r="L47" s="80" t="s">
        <v>28</v>
      </c>
      <c r="M47" s="81">
        <v>12</v>
      </c>
      <c r="N47" s="16" t="s">
        <v>26</v>
      </c>
      <c r="O47" s="17" t="s">
        <v>24</v>
      </c>
      <c r="P47" s="17" t="s">
        <v>24</v>
      </c>
      <c r="Q47" s="17" t="s">
        <v>24</v>
      </c>
      <c r="R47" s="17" t="s">
        <v>24</v>
      </c>
      <c r="S47" s="17" t="s">
        <v>24</v>
      </c>
      <c r="T47" s="17" t="s">
        <v>24</v>
      </c>
      <c r="U47" s="25"/>
      <c r="V47" s="11" t="s">
        <v>24</v>
      </c>
      <c r="W47" s="70" t="s">
        <v>24</v>
      </c>
    </row>
    <row r="48" spans="1:23" ht="15" thickBot="1" x14ac:dyDescent="0.4">
      <c r="A48" s="31">
        <v>36156061</v>
      </c>
      <c r="B48" s="2" t="str">
        <f t="shared" si="0"/>
        <v>Daniel Kresse</v>
      </c>
      <c r="C48" s="2">
        <v>20012618</v>
      </c>
      <c r="D48" s="3">
        <v>44075.372106481482</v>
      </c>
      <c r="E48" s="14">
        <v>44072</v>
      </c>
      <c r="F48" s="14">
        <v>44072</v>
      </c>
      <c r="G48" s="13">
        <v>44072.999305555553</v>
      </c>
      <c r="H48" s="15">
        <v>0</v>
      </c>
      <c r="I48" s="2" t="str">
        <f t="shared" si="5"/>
        <v>Posted to HRMS</v>
      </c>
      <c r="J48" s="18" t="str">
        <f>"Marked As Day Off"</f>
        <v>Marked As Day Off</v>
      </c>
      <c r="K48" s="32" t="str">
        <f>"N/A"</f>
        <v>N/A</v>
      </c>
      <c r="L48" s="80" t="s">
        <v>27</v>
      </c>
      <c r="M48" s="81" t="s">
        <v>24</v>
      </c>
      <c r="N48" s="16" t="s">
        <v>24</v>
      </c>
      <c r="O48" s="17" t="s">
        <v>24</v>
      </c>
      <c r="P48" s="17" t="s">
        <v>24</v>
      </c>
      <c r="Q48" s="17" t="s">
        <v>24</v>
      </c>
      <c r="R48" s="17" t="s">
        <v>24</v>
      </c>
      <c r="S48" s="17" t="s">
        <v>24</v>
      </c>
      <c r="T48" s="17" t="s">
        <v>24</v>
      </c>
      <c r="U48" s="25"/>
      <c r="V48" s="11" t="s">
        <v>24</v>
      </c>
      <c r="W48" s="70" t="s">
        <v>24</v>
      </c>
    </row>
    <row r="49" spans="1:23" ht="15" thickBot="1" x14ac:dyDescent="0.4">
      <c r="A49" s="31">
        <v>36156066</v>
      </c>
      <c r="B49" s="2" t="str">
        <f t="shared" si="0"/>
        <v>Daniel Kresse</v>
      </c>
      <c r="C49" s="2">
        <v>20012618</v>
      </c>
      <c r="D49" s="3">
        <v>44075.372118055559</v>
      </c>
      <c r="E49" s="14">
        <v>44073</v>
      </c>
      <c r="F49" s="14">
        <v>44073</v>
      </c>
      <c r="G49" s="13">
        <v>44073.999305555553</v>
      </c>
      <c r="H49" s="15">
        <v>0</v>
      </c>
      <c r="I49" s="2" t="str">
        <f t="shared" si="5"/>
        <v>Posted to HRMS</v>
      </c>
      <c r="J49" s="18" t="str">
        <f>"Marked As Day Off"</f>
        <v>Marked As Day Off</v>
      </c>
      <c r="K49" s="32" t="str">
        <f>"N/A"</f>
        <v>N/A</v>
      </c>
      <c r="L49" s="80" t="s">
        <v>27</v>
      </c>
      <c r="M49" s="81" t="s">
        <v>24</v>
      </c>
      <c r="N49" s="16" t="s">
        <v>24</v>
      </c>
      <c r="O49" s="17" t="s">
        <v>24</v>
      </c>
      <c r="P49" s="17" t="s">
        <v>24</v>
      </c>
      <c r="Q49" s="17" t="s">
        <v>24</v>
      </c>
      <c r="R49" s="17" t="s">
        <v>24</v>
      </c>
      <c r="S49" s="17" t="s">
        <v>24</v>
      </c>
      <c r="T49" s="17" t="s">
        <v>24</v>
      </c>
      <c r="U49" s="25"/>
      <c r="V49" s="11" t="s">
        <v>24</v>
      </c>
      <c r="W49" s="70" t="s">
        <v>24</v>
      </c>
    </row>
    <row r="50" spans="1:23" ht="15" thickBot="1" x14ac:dyDescent="0.4">
      <c r="A50" s="31">
        <v>36156058</v>
      </c>
      <c r="B50" s="2" t="str">
        <f t="shared" si="0"/>
        <v>Daniel Kresse</v>
      </c>
      <c r="C50" s="2">
        <v>20012618</v>
      </c>
      <c r="D50" s="3">
        <v>44075.372094907405</v>
      </c>
      <c r="E50" s="14">
        <v>44074</v>
      </c>
      <c r="F50" s="13">
        <v>44074.333333333336</v>
      </c>
      <c r="G50" s="13">
        <v>44074.6875</v>
      </c>
      <c r="H50" s="15">
        <v>8</v>
      </c>
      <c r="I50" s="2" t="str">
        <f t="shared" si="5"/>
        <v>Posted to HRMS</v>
      </c>
      <c r="J50" s="18" t="str">
        <f>"Regular Hours Worked (full time/salary)"</f>
        <v>Regular Hours Worked (full time/salary)</v>
      </c>
      <c r="K50" s="32" t="str">
        <f>"WSH-CFS F-1 DAY"</f>
        <v>WSH-CFS F-1 DAY</v>
      </c>
      <c r="L50" s="80" t="s">
        <v>25</v>
      </c>
      <c r="M50" s="81">
        <v>3</v>
      </c>
      <c r="N50" s="16" t="s">
        <v>26</v>
      </c>
      <c r="O50" s="17" t="s">
        <v>24</v>
      </c>
      <c r="P50" s="17" t="s">
        <v>24</v>
      </c>
      <c r="Q50" s="17" t="s">
        <v>24</v>
      </c>
      <c r="R50" s="17" t="s">
        <v>24</v>
      </c>
      <c r="S50" s="17" t="s">
        <v>24</v>
      </c>
      <c r="T50" s="17" t="s">
        <v>24</v>
      </c>
      <c r="U50" s="25"/>
      <c r="V50" s="11" t="s">
        <v>24</v>
      </c>
      <c r="W50" s="70" t="s">
        <v>24</v>
      </c>
    </row>
    <row r="51" spans="1:23" ht="15" thickBot="1" x14ac:dyDescent="0.4">
      <c r="A51" s="31">
        <v>36806113</v>
      </c>
      <c r="B51" s="2" t="str">
        <f t="shared" si="0"/>
        <v>Daniel Kresse</v>
      </c>
      <c r="C51" s="2">
        <v>20012618</v>
      </c>
      <c r="D51" s="3">
        <v>44105.387303240743</v>
      </c>
      <c r="E51" s="14">
        <v>44090</v>
      </c>
      <c r="F51" s="13">
        <v>44090.333333333336</v>
      </c>
      <c r="G51" s="13">
        <v>44090.6875</v>
      </c>
      <c r="H51" s="15">
        <v>8</v>
      </c>
      <c r="I51" s="2" t="str">
        <f t="shared" si="5"/>
        <v>Posted to HRMS</v>
      </c>
      <c r="J51" s="18" t="str">
        <f>"Regular Hours Worked (full time/salary)"</f>
        <v>Regular Hours Worked (full time/salary)</v>
      </c>
      <c r="K51" s="32" t="str">
        <f>"WSH-CFS F-1 DAY"</f>
        <v>WSH-CFS F-1 DAY</v>
      </c>
      <c r="L51" s="80" t="s">
        <v>25</v>
      </c>
      <c r="M51" s="81">
        <v>3</v>
      </c>
      <c r="N51" s="16" t="s">
        <v>26</v>
      </c>
      <c r="O51" s="17" t="s">
        <v>24</v>
      </c>
      <c r="P51" s="17" t="s">
        <v>24</v>
      </c>
      <c r="Q51" s="17" t="s">
        <v>24</v>
      </c>
      <c r="R51" s="17" t="s">
        <v>24</v>
      </c>
      <c r="S51" s="17" t="s">
        <v>24</v>
      </c>
      <c r="T51" s="17" t="s">
        <v>24</v>
      </c>
      <c r="U51" s="25"/>
      <c r="V51" s="11" t="s">
        <v>24</v>
      </c>
      <c r="W51" s="70" t="s">
        <v>24</v>
      </c>
    </row>
    <row r="52" spans="1:23" ht="15" thickBot="1" x14ac:dyDescent="0.4">
      <c r="A52" s="31">
        <v>36806116</v>
      </c>
      <c r="B52" s="2" t="str">
        <f t="shared" si="0"/>
        <v>Daniel Kresse</v>
      </c>
      <c r="C52" s="2">
        <v>20012618</v>
      </c>
      <c r="D52" s="3">
        <v>44105.387314814812</v>
      </c>
      <c r="E52" s="14">
        <v>44091</v>
      </c>
      <c r="F52" s="13">
        <v>44091.333333333336</v>
      </c>
      <c r="G52" s="13">
        <v>44091.6875</v>
      </c>
      <c r="H52" s="15">
        <v>8</v>
      </c>
      <c r="I52" s="2" t="str">
        <f t="shared" si="5"/>
        <v>Posted to HRMS</v>
      </c>
      <c r="J52" s="18" t="str">
        <f>"Regular Hours Worked (full time/salary)"</f>
        <v>Regular Hours Worked (full time/salary)</v>
      </c>
      <c r="K52" s="32" t="str">
        <f>"WSH-CFS F-1 DAY"</f>
        <v>WSH-CFS F-1 DAY</v>
      </c>
      <c r="L52" s="80" t="s">
        <v>27</v>
      </c>
      <c r="M52" s="81" t="s">
        <v>24</v>
      </c>
      <c r="N52" s="16" t="s">
        <v>24</v>
      </c>
      <c r="O52" s="17" t="s">
        <v>24</v>
      </c>
      <c r="P52" s="17" t="s">
        <v>24</v>
      </c>
      <c r="Q52" s="17" t="s">
        <v>24</v>
      </c>
      <c r="R52" s="17" t="s">
        <v>24</v>
      </c>
      <c r="S52" s="17" t="s">
        <v>24</v>
      </c>
      <c r="T52" s="17" t="s">
        <v>24</v>
      </c>
      <c r="U52" s="25"/>
      <c r="V52" s="11" t="s">
        <v>24</v>
      </c>
      <c r="W52" s="70" t="s">
        <v>24</v>
      </c>
    </row>
    <row r="53" spans="1:23" ht="15" thickBot="1" x14ac:dyDescent="0.4">
      <c r="A53" s="31">
        <v>36806119</v>
      </c>
      <c r="B53" s="2" t="str">
        <f t="shared" si="0"/>
        <v>Daniel Kresse</v>
      </c>
      <c r="C53" s="2">
        <v>20012618</v>
      </c>
      <c r="D53" s="3">
        <v>44105.387337962966</v>
      </c>
      <c r="E53" s="14">
        <v>44092</v>
      </c>
      <c r="F53" s="13">
        <v>44092.333333333336</v>
      </c>
      <c r="G53" s="13">
        <v>44092.6875</v>
      </c>
      <c r="H53" s="15">
        <v>8</v>
      </c>
      <c r="I53" s="2" t="str">
        <f t="shared" si="5"/>
        <v>Posted to HRMS</v>
      </c>
      <c r="J53" s="18" t="str">
        <f>"Regular Hours Worked (full time/salary)"</f>
        <v>Regular Hours Worked (full time/salary)</v>
      </c>
      <c r="K53" s="32" t="str">
        <f>"WSH-CFS F-1 DAY"</f>
        <v>WSH-CFS F-1 DAY</v>
      </c>
      <c r="L53" s="80" t="s">
        <v>64</v>
      </c>
      <c r="M53" s="81">
        <v>15.5</v>
      </c>
      <c r="N53" s="16" t="s">
        <v>31</v>
      </c>
      <c r="O53" s="17">
        <v>0.5</v>
      </c>
      <c r="P53" s="17" t="s">
        <v>50</v>
      </c>
      <c r="Q53" s="17">
        <v>1200</v>
      </c>
      <c r="R53" s="17">
        <v>44.33</v>
      </c>
      <c r="S53" s="17">
        <v>40.42</v>
      </c>
      <c r="T53" s="17">
        <f>(R53*O53)+(S53*O53)</f>
        <v>42.375</v>
      </c>
      <c r="U53" s="25"/>
      <c r="V53" s="11" t="s">
        <v>24</v>
      </c>
      <c r="W53" s="70" t="s">
        <v>24</v>
      </c>
    </row>
    <row r="54" spans="1:23" ht="15" thickBot="1" x14ac:dyDescent="0.4">
      <c r="A54" s="31">
        <v>36806144</v>
      </c>
      <c r="B54" s="2" t="str">
        <f t="shared" si="0"/>
        <v>Daniel Kresse</v>
      </c>
      <c r="C54" s="2">
        <v>20012618</v>
      </c>
      <c r="D54" s="3">
        <v>44105.387557870374</v>
      </c>
      <c r="E54" s="14">
        <v>44093</v>
      </c>
      <c r="F54" s="14">
        <v>44093</v>
      </c>
      <c r="G54" s="13">
        <v>44093.999305555553</v>
      </c>
      <c r="H54" s="15">
        <v>0</v>
      </c>
      <c r="I54" s="2" t="str">
        <f t="shared" si="5"/>
        <v>Posted to HRMS</v>
      </c>
      <c r="J54" s="18" t="str">
        <f>"Marked As Day Off"</f>
        <v>Marked As Day Off</v>
      </c>
      <c r="K54" s="32" t="str">
        <f>"N/A"</f>
        <v>N/A</v>
      </c>
      <c r="L54" s="80" t="s">
        <v>25</v>
      </c>
      <c r="M54" s="81">
        <v>3</v>
      </c>
      <c r="N54" s="16" t="s">
        <v>26</v>
      </c>
      <c r="O54" s="17" t="s">
        <v>24</v>
      </c>
      <c r="P54" s="17" t="s">
        <v>24</v>
      </c>
      <c r="Q54" s="17" t="s">
        <v>24</v>
      </c>
      <c r="R54" s="17" t="s">
        <v>24</v>
      </c>
      <c r="S54" s="17" t="s">
        <v>24</v>
      </c>
      <c r="T54" s="17" t="s">
        <v>24</v>
      </c>
      <c r="U54" s="25"/>
      <c r="V54" s="11" t="s">
        <v>24</v>
      </c>
      <c r="W54" s="70" t="s">
        <v>24</v>
      </c>
    </row>
    <row r="55" spans="1:23" ht="15" thickBot="1" x14ac:dyDescent="0.4">
      <c r="A55" s="31">
        <v>36806148</v>
      </c>
      <c r="B55" s="2" t="str">
        <f t="shared" si="0"/>
        <v>Daniel Kresse</v>
      </c>
      <c r="C55" s="2">
        <v>20012618</v>
      </c>
      <c r="D55" s="3">
        <v>44105.387569444443</v>
      </c>
      <c r="E55" s="14">
        <v>44094</v>
      </c>
      <c r="F55" s="14">
        <v>44094</v>
      </c>
      <c r="G55" s="13">
        <v>44094.999305555553</v>
      </c>
      <c r="H55" s="15">
        <v>0</v>
      </c>
      <c r="I55" s="2" t="str">
        <f t="shared" si="5"/>
        <v>Posted to HRMS</v>
      </c>
      <c r="J55" s="18" t="str">
        <f>"Marked As Day Off"</f>
        <v>Marked As Day Off</v>
      </c>
      <c r="K55" s="32" t="str">
        <f>"N/A"</f>
        <v>N/A</v>
      </c>
      <c r="L55" s="80" t="s">
        <v>28</v>
      </c>
      <c r="M55" s="81">
        <v>12</v>
      </c>
      <c r="N55" s="16" t="s">
        <v>26</v>
      </c>
      <c r="O55" s="17" t="s">
        <v>24</v>
      </c>
      <c r="P55" s="17" t="s">
        <v>24</v>
      </c>
      <c r="Q55" s="17" t="s">
        <v>24</v>
      </c>
      <c r="R55" s="17" t="s">
        <v>24</v>
      </c>
      <c r="S55" s="17" t="s">
        <v>24</v>
      </c>
      <c r="T55" s="17" t="s">
        <v>24</v>
      </c>
      <c r="U55" s="25"/>
      <c r="V55" s="11" t="s">
        <v>24</v>
      </c>
      <c r="W55" s="70" t="s">
        <v>24</v>
      </c>
    </row>
    <row r="56" spans="1:23" ht="15" thickBot="1" x14ac:dyDescent="0.4">
      <c r="A56" s="31">
        <v>36806122</v>
      </c>
      <c r="B56" s="2" t="str">
        <f t="shared" si="0"/>
        <v>Daniel Kresse</v>
      </c>
      <c r="C56" s="2">
        <v>20012618</v>
      </c>
      <c r="D56" s="3">
        <v>44105.387372685182</v>
      </c>
      <c r="E56" s="14">
        <v>44095</v>
      </c>
      <c r="F56" s="13">
        <v>44095.333333333336</v>
      </c>
      <c r="G56" s="13">
        <v>44095.6875</v>
      </c>
      <c r="H56" s="15">
        <v>8</v>
      </c>
      <c r="I56" s="2" t="str">
        <f t="shared" si="5"/>
        <v>Posted to HRMS</v>
      </c>
      <c r="J56" s="18" t="str">
        <f>"Regular Hours Worked (full time/salary)"</f>
        <v>Regular Hours Worked (full time/salary)</v>
      </c>
      <c r="K56" s="32" t="str">
        <f>"WSH-CFS F-1 DAY"</f>
        <v>WSH-CFS F-1 DAY</v>
      </c>
      <c r="L56" s="80" t="s">
        <v>27</v>
      </c>
      <c r="M56" s="81" t="s">
        <v>24</v>
      </c>
      <c r="N56" s="16" t="s">
        <v>24</v>
      </c>
      <c r="O56" s="17" t="s">
        <v>24</v>
      </c>
      <c r="P56" s="17" t="s">
        <v>24</v>
      </c>
      <c r="Q56" s="17" t="s">
        <v>24</v>
      </c>
      <c r="R56" s="17" t="s">
        <v>24</v>
      </c>
      <c r="S56" s="17" t="s">
        <v>24</v>
      </c>
      <c r="T56" s="17" t="s">
        <v>24</v>
      </c>
      <c r="U56" s="25"/>
      <c r="V56" s="11" t="s">
        <v>24</v>
      </c>
      <c r="W56" s="70" t="s">
        <v>24</v>
      </c>
    </row>
    <row r="57" spans="1:23" ht="15" thickBot="1" x14ac:dyDescent="0.4">
      <c r="A57" s="31">
        <v>36806123</v>
      </c>
      <c r="B57" s="2" t="str">
        <f t="shared" si="0"/>
        <v>Daniel Kresse</v>
      </c>
      <c r="C57" s="2">
        <v>20012618</v>
      </c>
      <c r="D57" s="3">
        <v>44105.387384259258</v>
      </c>
      <c r="E57" s="14">
        <v>44096</v>
      </c>
      <c r="F57" s="13">
        <v>44096.333333333336</v>
      </c>
      <c r="G57" s="13">
        <v>44096.6875</v>
      </c>
      <c r="H57" s="15">
        <v>8</v>
      </c>
      <c r="I57" s="2" t="str">
        <f t="shared" si="5"/>
        <v>Posted to HRMS</v>
      </c>
      <c r="J57" s="18" t="str">
        <f>"Regular Hours Worked (full time/salary)"</f>
        <v>Regular Hours Worked (full time/salary)</v>
      </c>
      <c r="K57" s="32" t="str">
        <f>"WSH-CFS F-1 DAY"</f>
        <v>WSH-CFS F-1 DAY</v>
      </c>
      <c r="L57" s="80" t="s">
        <v>25</v>
      </c>
      <c r="M57" s="81">
        <v>3</v>
      </c>
      <c r="N57" s="16" t="s">
        <v>26</v>
      </c>
      <c r="O57" s="17" t="s">
        <v>24</v>
      </c>
      <c r="P57" s="17" t="s">
        <v>24</v>
      </c>
      <c r="Q57" s="17" t="s">
        <v>24</v>
      </c>
      <c r="R57" s="17" t="s">
        <v>24</v>
      </c>
      <c r="S57" s="17" t="s">
        <v>24</v>
      </c>
      <c r="T57" s="17" t="s">
        <v>24</v>
      </c>
      <c r="U57" s="25"/>
      <c r="V57" s="11" t="s">
        <v>24</v>
      </c>
      <c r="W57" s="70" t="s">
        <v>24</v>
      </c>
    </row>
    <row r="58" spans="1:23" ht="15" thickBot="1" x14ac:dyDescent="0.4">
      <c r="A58" s="31">
        <v>36806124</v>
      </c>
      <c r="B58" s="2" t="str">
        <f t="shared" si="0"/>
        <v>Daniel Kresse</v>
      </c>
      <c r="C58" s="2">
        <v>20012618</v>
      </c>
      <c r="D58" s="3">
        <v>44105.387395833335</v>
      </c>
      <c r="E58" s="14">
        <v>44097</v>
      </c>
      <c r="F58" s="13">
        <v>44097.333333333336</v>
      </c>
      <c r="G58" s="13">
        <v>44097.6875</v>
      </c>
      <c r="H58" s="15">
        <v>8</v>
      </c>
      <c r="I58" s="2" t="str">
        <f t="shared" si="5"/>
        <v>Posted to HRMS</v>
      </c>
      <c r="J58" s="18" t="str">
        <f>"Regular Hours Worked (full time/salary)"</f>
        <v>Regular Hours Worked (full time/salary)</v>
      </c>
      <c r="K58" s="32" t="str">
        <f>"WSH-CFS F-1 DAY"</f>
        <v>WSH-CFS F-1 DAY</v>
      </c>
      <c r="L58" s="80" t="s">
        <v>27</v>
      </c>
      <c r="M58" s="81" t="s">
        <v>24</v>
      </c>
      <c r="N58" s="16" t="s">
        <v>24</v>
      </c>
      <c r="O58" s="17" t="s">
        <v>24</v>
      </c>
      <c r="P58" s="17" t="s">
        <v>24</v>
      </c>
      <c r="Q58" s="17" t="s">
        <v>24</v>
      </c>
      <c r="R58" s="17" t="s">
        <v>24</v>
      </c>
      <c r="S58" s="17" t="s">
        <v>24</v>
      </c>
      <c r="T58" s="17" t="s">
        <v>24</v>
      </c>
      <c r="U58" s="25"/>
      <c r="V58" s="11" t="s">
        <v>24</v>
      </c>
      <c r="W58" s="70" t="s">
        <v>24</v>
      </c>
    </row>
    <row r="59" spans="1:23" ht="15" thickBot="1" x14ac:dyDescent="0.4">
      <c r="A59" s="31">
        <v>36806125</v>
      </c>
      <c r="B59" s="2" t="str">
        <f t="shared" si="0"/>
        <v>Daniel Kresse</v>
      </c>
      <c r="C59" s="2">
        <v>20012618</v>
      </c>
      <c r="D59" s="3">
        <v>44105.387418981481</v>
      </c>
      <c r="E59" s="14">
        <v>44098</v>
      </c>
      <c r="F59" s="13">
        <v>44098.333333333336</v>
      </c>
      <c r="G59" s="13">
        <v>44098.6875</v>
      </c>
      <c r="H59" s="15">
        <v>8</v>
      </c>
      <c r="I59" s="2" t="str">
        <f t="shared" si="5"/>
        <v>Posted to HRMS</v>
      </c>
      <c r="J59" s="18" t="str">
        <f>"Regular Hours Worked (full time/salary)"</f>
        <v>Regular Hours Worked (full time/salary)</v>
      </c>
      <c r="K59" s="32" t="str">
        <f>"WSH-CFS F-1 DAY"</f>
        <v>WSH-CFS F-1 DAY</v>
      </c>
      <c r="L59" s="80" t="s">
        <v>25</v>
      </c>
      <c r="M59" s="81">
        <v>3</v>
      </c>
      <c r="N59" s="16" t="s">
        <v>26</v>
      </c>
      <c r="O59" s="17" t="s">
        <v>24</v>
      </c>
      <c r="P59" s="17" t="s">
        <v>24</v>
      </c>
      <c r="Q59" s="17" t="s">
        <v>24</v>
      </c>
      <c r="R59" s="17" t="s">
        <v>24</v>
      </c>
      <c r="S59" s="17" t="s">
        <v>24</v>
      </c>
      <c r="T59" s="17" t="s">
        <v>24</v>
      </c>
      <c r="U59" s="25"/>
      <c r="V59" s="11" t="s">
        <v>24</v>
      </c>
      <c r="W59" s="70" t="s">
        <v>24</v>
      </c>
    </row>
    <row r="60" spans="1:23" ht="15" thickBot="1" x14ac:dyDescent="0.4">
      <c r="A60" s="31">
        <v>36806140</v>
      </c>
      <c r="B60" s="2" t="str">
        <f t="shared" si="0"/>
        <v>Daniel Kresse</v>
      </c>
      <c r="C60" s="2">
        <v>20012618</v>
      </c>
      <c r="D60" s="3">
        <v>44105.38753472222</v>
      </c>
      <c r="E60" s="14">
        <v>44100</v>
      </c>
      <c r="F60" s="14">
        <v>44100</v>
      </c>
      <c r="G60" s="13">
        <v>44100.999305555553</v>
      </c>
      <c r="H60" s="15">
        <v>0</v>
      </c>
      <c r="I60" s="2" t="str">
        <f t="shared" si="5"/>
        <v>Posted to HRMS</v>
      </c>
      <c r="J60" s="18" t="str">
        <f>"Marked As Day Off"</f>
        <v>Marked As Day Off</v>
      </c>
      <c r="K60" s="32" t="str">
        <f>"N/A"</f>
        <v>N/A</v>
      </c>
      <c r="L60" s="80" t="s">
        <v>25</v>
      </c>
      <c r="M60" s="81">
        <v>3</v>
      </c>
      <c r="N60" s="16" t="s">
        <v>26</v>
      </c>
      <c r="O60" s="17" t="s">
        <v>24</v>
      </c>
      <c r="P60" s="17" t="s">
        <v>24</v>
      </c>
      <c r="Q60" s="17" t="s">
        <v>24</v>
      </c>
      <c r="R60" s="17" t="s">
        <v>24</v>
      </c>
      <c r="S60" s="17" t="s">
        <v>24</v>
      </c>
      <c r="T60" s="17" t="s">
        <v>24</v>
      </c>
      <c r="U60" s="25"/>
      <c r="V60" s="11" t="s">
        <v>24</v>
      </c>
      <c r="W60" s="70" t="s">
        <v>24</v>
      </c>
    </row>
    <row r="61" spans="1:23" ht="15" thickBot="1" x14ac:dyDescent="0.4">
      <c r="A61" s="31">
        <v>36806138</v>
      </c>
      <c r="B61" s="2" t="str">
        <f t="shared" si="0"/>
        <v>Daniel Kresse</v>
      </c>
      <c r="C61" s="2">
        <v>20012618</v>
      </c>
      <c r="D61" s="3">
        <v>44105.387523148151</v>
      </c>
      <c r="E61" s="14">
        <v>44101</v>
      </c>
      <c r="F61" s="14">
        <v>44101</v>
      </c>
      <c r="G61" s="13">
        <v>44101.999305555553</v>
      </c>
      <c r="H61" s="15">
        <v>0</v>
      </c>
      <c r="I61" s="2" t="str">
        <f t="shared" si="5"/>
        <v>Posted to HRMS</v>
      </c>
      <c r="J61" s="18" t="str">
        <f>"Marked As Day Off"</f>
        <v>Marked As Day Off</v>
      </c>
      <c r="K61" s="32" t="str">
        <f>"N/A"</f>
        <v>N/A</v>
      </c>
      <c r="L61" s="80" t="s">
        <v>28</v>
      </c>
      <c r="M61" s="81">
        <v>12</v>
      </c>
      <c r="N61" s="16" t="s">
        <v>26</v>
      </c>
      <c r="O61" s="17" t="s">
        <v>24</v>
      </c>
      <c r="P61" s="17" t="s">
        <v>24</v>
      </c>
      <c r="Q61" s="17" t="s">
        <v>24</v>
      </c>
      <c r="R61" s="17" t="s">
        <v>24</v>
      </c>
      <c r="S61" s="17" t="s">
        <v>24</v>
      </c>
      <c r="T61" s="17" t="s">
        <v>24</v>
      </c>
      <c r="U61" s="25"/>
      <c r="V61" s="11" t="s">
        <v>24</v>
      </c>
      <c r="W61" s="70" t="s">
        <v>24</v>
      </c>
    </row>
    <row r="62" spans="1:23" ht="15" thickBot="1" x14ac:dyDescent="0.4">
      <c r="A62" s="31">
        <v>36806133</v>
      </c>
      <c r="B62" s="2" t="str">
        <f t="shared" si="0"/>
        <v>Daniel Kresse</v>
      </c>
      <c r="C62" s="2">
        <v>20012618</v>
      </c>
      <c r="D62" s="3">
        <v>44105.387488425928</v>
      </c>
      <c r="E62" s="14">
        <v>44103</v>
      </c>
      <c r="F62" s="13">
        <v>44103.333333333336</v>
      </c>
      <c r="G62" s="13">
        <v>44103.6875</v>
      </c>
      <c r="H62" s="15">
        <v>8</v>
      </c>
      <c r="I62" s="2" t="str">
        <f t="shared" si="5"/>
        <v>Posted to HRMS</v>
      </c>
      <c r="J62" s="18" t="str">
        <f>"Regular Hours Worked (full time/salary)"</f>
        <v>Regular Hours Worked (full time/salary)</v>
      </c>
      <c r="K62" s="32" t="str">
        <f>"WSH-CFS F-1 DAY"</f>
        <v>WSH-CFS F-1 DAY</v>
      </c>
      <c r="L62" s="80" t="s">
        <v>27</v>
      </c>
      <c r="M62" s="81" t="s">
        <v>24</v>
      </c>
      <c r="N62" s="16" t="s">
        <v>24</v>
      </c>
      <c r="O62" s="17" t="s">
        <v>24</v>
      </c>
      <c r="P62" s="17" t="s">
        <v>24</v>
      </c>
      <c r="Q62" s="17" t="s">
        <v>24</v>
      </c>
      <c r="R62" s="17" t="s">
        <v>24</v>
      </c>
      <c r="S62" s="17" t="s">
        <v>24</v>
      </c>
      <c r="T62" s="17" t="s">
        <v>24</v>
      </c>
      <c r="U62" s="25"/>
      <c r="V62" s="11" t="s">
        <v>24</v>
      </c>
      <c r="W62" s="70" t="s">
        <v>24</v>
      </c>
    </row>
    <row r="63" spans="1:23" ht="15" thickBot="1" x14ac:dyDescent="0.4">
      <c r="A63" s="31">
        <v>47851201</v>
      </c>
      <c r="B63" s="2" t="str">
        <f t="shared" si="0"/>
        <v>Daniel Kresse</v>
      </c>
      <c r="C63" s="2">
        <v>20012618</v>
      </c>
      <c r="D63" s="3">
        <v>44788.430115740739</v>
      </c>
      <c r="E63" s="14">
        <v>44784</v>
      </c>
      <c r="F63" s="13">
        <v>44784.708333333336</v>
      </c>
      <c r="G63" s="13">
        <v>44784.833333333336</v>
      </c>
      <c r="H63" s="15">
        <v>3</v>
      </c>
      <c r="I63" s="2" t="str">
        <f t="shared" si="5"/>
        <v>Posted to HRMS</v>
      </c>
      <c r="J63" s="18" t="str">
        <f t="shared" ref="J63:J83" si="6">"Extra Hours Worked"</f>
        <v>Extra Hours Worked</v>
      </c>
      <c r="K63" s="32" t="str">
        <f>"WSH-COAS SOCIAL WORK"</f>
        <v>WSH-COAS SOCIAL WORK</v>
      </c>
      <c r="L63" s="80" t="s">
        <v>27</v>
      </c>
      <c r="M63" s="81" t="s">
        <v>24</v>
      </c>
      <c r="N63" s="16" t="s">
        <v>24</v>
      </c>
      <c r="O63" s="17" t="s">
        <v>24</v>
      </c>
      <c r="P63" s="17" t="s">
        <v>24</v>
      </c>
      <c r="Q63" s="17" t="s">
        <v>24</v>
      </c>
      <c r="R63" s="17" t="s">
        <v>24</v>
      </c>
      <c r="S63" s="17" t="s">
        <v>24</v>
      </c>
      <c r="T63" s="17" t="s">
        <v>24</v>
      </c>
      <c r="U63" s="25" t="s">
        <v>83</v>
      </c>
      <c r="V63" s="11" t="s">
        <v>24</v>
      </c>
      <c r="W63" s="70" t="s">
        <v>24</v>
      </c>
    </row>
    <row r="64" spans="1:23" ht="15" thickBot="1" x14ac:dyDescent="0.4">
      <c r="A64" s="31">
        <v>47851208</v>
      </c>
      <c r="B64" s="2" t="str">
        <f t="shared" si="0"/>
        <v>Daniel Kresse</v>
      </c>
      <c r="C64" s="2">
        <v>20012618</v>
      </c>
      <c r="D64" s="3">
        <v>44788.430185185185</v>
      </c>
      <c r="E64" s="14">
        <v>44786</v>
      </c>
      <c r="F64" s="13">
        <v>44786.708333333336</v>
      </c>
      <c r="G64" s="13">
        <v>44786.833333333336</v>
      </c>
      <c r="H64" s="15">
        <v>3</v>
      </c>
      <c r="I64" s="2" t="str">
        <f t="shared" si="5"/>
        <v>Posted to HRMS</v>
      </c>
      <c r="J64" s="18" t="str">
        <f t="shared" si="6"/>
        <v>Extra Hours Worked</v>
      </c>
      <c r="K64" s="32" t="str">
        <f>"WSH-COAS SOCIAL WORK"</f>
        <v>WSH-COAS SOCIAL WORK</v>
      </c>
      <c r="L64" s="80" t="s">
        <v>28</v>
      </c>
      <c r="M64" s="81">
        <v>12</v>
      </c>
      <c r="N64" s="16" t="s">
        <v>31</v>
      </c>
      <c r="O64" s="17">
        <v>3</v>
      </c>
      <c r="P64" s="17" t="s">
        <v>25</v>
      </c>
      <c r="Q64" s="17">
        <v>1200</v>
      </c>
      <c r="R64" s="17">
        <v>45.77</v>
      </c>
      <c r="S64" s="17">
        <v>42.76</v>
      </c>
      <c r="T64" s="17">
        <f>(R64*O64)+(S64*O64)</f>
        <v>265.59000000000003</v>
      </c>
      <c r="U64" s="25"/>
      <c r="V64" s="11" t="s">
        <v>24</v>
      </c>
      <c r="W64" s="70" t="s">
        <v>24</v>
      </c>
    </row>
    <row r="65" spans="1:23" ht="15" thickBot="1" x14ac:dyDescent="0.4">
      <c r="A65" s="31">
        <v>47851210</v>
      </c>
      <c r="B65" s="2" t="str">
        <f t="shared" si="0"/>
        <v>Daniel Kresse</v>
      </c>
      <c r="C65" s="2">
        <v>20012618</v>
      </c>
      <c r="D65" s="3">
        <v>44788.430219907408</v>
      </c>
      <c r="E65" s="14">
        <v>44787</v>
      </c>
      <c r="F65" s="13">
        <v>44787.708333333336</v>
      </c>
      <c r="G65" s="13">
        <v>44787.833333333336</v>
      </c>
      <c r="H65" s="15">
        <v>3</v>
      </c>
      <c r="I65" s="2" t="str">
        <f t="shared" si="5"/>
        <v>Posted to HRMS</v>
      </c>
      <c r="J65" s="18" t="str">
        <f t="shared" si="6"/>
        <v>Extra Hours Worked</v>
      </c>
      <c r="K65" s="32" t="str">
        <f>"WSH-COAS SOCIAL WORK"</f>
        <v>WSH-COAS SOCIAL WORK</v>
      </c>
      <c r="L65" s="80" t="s">
        <v>28</v>
      </c>
      <c r="M65" s="81">
        <v>12</v>
      </c>
      <c r="N65" s="16" t="s">
        <v>31</v>
      </c>
      <c r="O65" s="17">
        <v>3</v>
      </c>
      <c r="P65" s="17" t="s">
        <v>25</v>
      </c>
      <c r="Q65" s="17">
        <v>1200</v>
      </c>
      <c r="R65" s="17">
        <v>45.77</v>
      </c>
      <c r="S65" s="17">
        <v>42.76</v>
      </c>
      <c r="T65" s="17">
        <f>(R65*O65)+(S65*O65)</f>
        <v>265.59000000000003</v>
      </c>
      <c r="U65" s="25"/>
      <c r="V65" s="11" t="s">
        <v>24</v>
      </c>
      <c r="W65" s="70" t="s">
        <v>24</v>
      </c>
    </row>
    <row r="66" spans="1:23" ht="15" thickBot="1" x14ac:dyDescent="0.4">
      <c r="A66" s="31">
        <v>47851215</v>
      </c>
      <c r="B66" s="2" t="str">
        <f t="shared" si="0"/>
        <v>Daniel Kresse</v>
      </c>
      <c r="C66" s="2">
        <v>20012618</v>
      </c>
      <c r="D66" s="3">
        <v>44788.430266203701</v>
      </c>
      <c r="E66" s="14">
        <v>44788</v>
      </c>
      <c r="F66" s="13">
        <v>44788.708333333336</v>
      </c>
      <c r="G66" s="13">
        <v>44788.833333333336</v>
      </c>
      <c r="H66" s="15">
        <v>3</v>
      </c>
      <c r="I66" s="2" t="str">
        <f t="shared" si="5"/>
        <v>Posted to HRMS</v>
      </c>
      <c r="J66" s="18" t="str">
        <f t="shared" si="6"/>
        <v>Extra Hours Worked</v>
      </c>
      <c r="K66" s="32" t="str">
        <f>"WSH-COAS SOCIAL WORK"</f>
        <v>WSH-COAS SOCIAL WORK</v>
      </c>
      <c r="L66" s="80" t="s">
        <v>33</v>
      </c>
      <c r="M66" s="81">
        <v>5</v>
      </c>
      <c r="N66" s="16" t="s">
        <v>31</v>
      </c>
      <c r="O66" s="17">
        <v>3</v>
      </c>
      <c r="P66" s="17" t="s">
        <v>25</v>
      </c>
      <c r="Q66" s="17">
        <v>1200</v>
      </c>
      <c r="R66" s="17">
        <v>45.77</v>
      </c>
      <c r="S66" s="17">
        <v>42.76</v>
      </c>
      <c r="T66" s="17">
        <f>(R66*O66)+(S66*O66)</f>
        <v>265.59000000000003</v>
      </c>
      <c r="U66" s="25"/>
      <c r="V66" s="11" t="s">
        <v>24</v>
      </c>
      <c r="W66" s="70" t="s">
        <v>24</v>
      </c>
    </row>
    <row r="67" spans="1:23" ht="15" thickBot="1" x14ac:dyDescent="0.4">
      <c r="A67" s="31">
        <v>48135876</v>
      </c>
      <c r="B67" s="2" t="str">
        <f t="shared" si="0"/>
        <v>Daniel Kresse</v>
      </c>
      <c r="C67" s="2">
        <v>20012618</v>
      </c>
      <c r="D67" s="3">
        <v>44805.596261574072</v>
      </c>
      <c r="E67" s="14">
        <v>44804</v>
      </c>
      <c r="F67" s="13">
        <v>44804.708333333336</v>
      </c>
      <c r="G67" s="13">
        <v>44804.833333333336</v>
      </c>
      <c r="H67" s="15">
        <v>3</v>
      </c>
      <c r="I67" s="2" t="str">
        <f t="shared" si="5"/>
        <v>Posted to HRMS</v>
      </c>
      <c r="J67" s="18" t="str">
        <f t="shared" si="6"/>
        <v>Extra Hours Worked</v>
      </c>
      <c r="K67" s="32" t="str">
        <f>"WSH-COAS SOCIAL WORK"</f>
        <v>WSH-COAS SOCIAL WORK</v>
      </c>
      <c r="L67" s="80" t="s">
        <v>33</v>
      </c>
      <c r="M67" s="81">
        <v>5</v>
      </c>
      <c r="N67" s="16" t="s">
        <v>31</v>
      </c>
      <c r="O67" s="17">
        <v>3</v>
      </c>
      <c r="P67" s="17" t="s">
        <v>25</v>
      </c>
      <c r="Q67" s="17">
        <v>1200</v>
      </c>
      <c r="R67" s="17">
        <v>45.77</v>
      </c>
      <c r="S67" s="17">
        <v>42.76</v>
      </c>
      <c r="T67" s="17">
        <f>(R67*O67)+(S67*O67)</f>
        <v>265.59000000000003</v>
      </c>
      <c r="U67" s="25"/>
      <c r="V67" s="11" t="s">
        <v>24</v>
      </c>
      <c r="W67" s="70" t="s">
        <v>24</v>
      </c>
    </row>
    <row r="68" spans="1:23" ht="15" thickBot="1" x14ac:dyDescent="0.4">
      <c r="A68" s="31">
        <v>49501320</v>
      </c>
      <c r="B68" s="2" t="str">
        <f t="shared" si="0"/>
        <v>Daniel Kresse</v>
      </c>
      <c r="C68" s="2">
        <v>20012618</v>
      </c>
      <c r="D68" s="3">
        <v>44895.483391203707</v>
      </c>
      <c r="E68" s="14">
        <v>44893</v>
      </c>
      <c r="F68" s="13">
        <v>44893.75</v>
      </c>
      <c r="G68" s="13">
        <v>44893.875</v>
      </c>
      <c r="H68" s="15">
        <v>3</v>
      </c>
      <c r="I68" s="2" t="str">
        <f t="shared" si="5"/>
        <v>Posted to HRMS</v>
      </c>
      <c r="J68" s="18" t="str">
        <f t="shared" si="6"/>
        <v>Extra Hours Worked</v>
      </c>
      <c r="K68" s="32" t="str">
        <f>"WSH-CFS WPAS-SOC WK"</f>
        <v>WSH-CFS WPAS-SOC WK</v>
      </c>
      <c r="L68" s="80" t="s">
        <v>27</v>
      </c>
      <c r="M68" s="81" t="s">
        <v>24</v>
      </c>
      <c r="N68" s="16" t="s">
        <v>24</v>
      </c>
      <c r="O68" s="17" t="s">
        <v>24</v>
      </c>
      <c r="P68" s="17" t="s">
        <v>24</v>
      </c>
      <c r="Q68" s="17" t="s">
        <v>24</v>
      </c>
      <c r="R68" s="17" t="s">
        <v>24</v>
      </c>
      <c r="S68" s="17" t="s">
        <v>24</v>
      </c>
      <c r="T68" s="17" t="s">
        <v>24</v>
      </c>
      <c r="U68" s="25" t="s">
        <v>35</v>
      </c>
      <c r="V68" s="11" t="s">
        <v>24</v>
      </c>
      <c r="W68" s="70" t="s">
        <v>24</v>
      </c>
    </row>
    <row r="69" spans="1:23" ht="15" thickBot="1" x14ac:dyDescent="0.4">
      <c r="A69" s="31">
        <v>49501319</v>
      </c>
      <c r="B69" s="2" t="str">
        <f t="shared" si="0"/>
        <v>Daniel Kresse</v>
      </c>
      <c r="C69" s="2">
        <v>20012618</v>
      </c>
      <c r="D69" s="3">
        <v>44895.48337962963</v>
      </c>
      <c r="E69" s="14">
        <v>44894</v>
      </c>
      <c r="F69" s="13">
        <v>44894.75</v>
      </c>
      <c r="G69" s="13">
        <v>44894.875</v>
      </c>
      <c r="H69" s="15">
        <v>3</v>
      </c>
      <c r="I69" s="2" t="str">
        <f t="shared" si="5"/>
        <v>Posted to HRMS</v>
      </c>
      <c r="J69" s="18" t="str">
        <f t="shared" si="6"/>
        <v>Extra Hours Worked</v>
      </c>
      <c r="K69" s="32" t="str">
        <f>"WSH-CFS WPAS-SOC WK"</f>
        <v>WSH-CFS WPAS-SOC WK</v>
      </c>
      <c r="L69" s="80" t="s">
        <v>33</v>
      </c>
      <c r="M69" s="81">
        <v>5</v>
      </c>
      <c r="N69" s="16" t="s">
        <v>31</v>
      </c>
      <c r="O69" s="17">
        <v>3</v>
      </c>
      <c r="P69" s="17" t="s">
        <v>36</v>
      </c>
      <c r="Q69" s="17">
        <v>1200</v>
      </c>
      <c r="R69" s="17">
        <v>45.77</v>
      </c>
      <c r="S69" s="17">
        <v>42.76</v>
      </c>
      <c r="T69" s="17">
        <f>(R69*O69)+(S69*O69)</f>
        <v>265.59000000000003</v>
      </c>
      <c r="U69" s="25"/>
      <c r="V69" s="11" t="s">
        <v>24</v>
      </c>
      <c r="W69" s="70" t="s">
        <v>24</v>
      </c>
    </row>
    <row r="70" spans="1:23" ht="15" thickBot="1" x14ac:dyDescent="0.4">
      <c r="A70" s="31">
        <v>49501318</v>
      </c>
      <c r="B70" s="2" t="str">
        <f t="shared" si="0"/>
        <v>Daniel Kresse</v>
      </c>
      <c r="C70" s="2">
        <v>20012618</v>
      </c>
      <c r="D70" s="3">
        <v>44895.483356481483</v>
      </c>
      <c r="E70" s="14">
        <v>44895</v>
      </c>
      <c r="F70" s="13">
        <v>44895.75</v>
      </c>
      <c r="G70" s="13">
        <v>44895.875</v>
      </c>
      <c r="H70" s="15">
        <v>3</v>
      </c>
      <c r="I70" s="2" t="str">
        <f t="shared" si="5"/>
        <v>Posted to HRMS</v>
      </c>
      <c r="J70" s="18" t="str">
        <f t="shared" si="6"/>
        <v>Extra Hours Worked</v>
      </c>
      <c r="K70" s="32" t="str">
        <f>"WSH-CFS WPAS-SOC WK"</f>
        <v>WSH-CFS WPAS-SOC WK</v>
      </c>
      <c r="L70" s="80" t="s">
        <v>33</v>
      </c>
      <c r="M70" s="81">
        <v>5</v>
      </c>
      <c r="N70" s="16" t="s">
        <v>31</v>
      </c>
      <c r="O70" s="17">
        <v>3</v>
      </c>
      <c r="P70" s="17" t="s">
        <v>36</v>
      </c>
      <c r="Q70" s="17">
        <v>1200</v>
      </c>
      <c r="R70" s="17">
        <v>45.77</v>
      </c>
      <c r="S70" s="17">
        <v>42.76</v>
      </c>
      <c r="T70" s="17">
        <f>(R70*O70)+(S70*O70)</f>
        <v>265.59000000000003</v>
      </c>
      <c r="U70" s="25"/>
      <c r="V70" s="11" t="s">
        <v>24</v>
      </c>
      <c r="W70" s="70" t="s">
        <v>24</v>
      </c>
    </row>
    <row r="71" spans="1:23" ht="15" thickBot="1" x14ac:dyDescent="0.4">
      <c r="A71" s="31">
        <v>50482674</v>
      </c>
      <c r="B71" s="2" t="str">
        <f t="shared" si="0"/>
        <v>Daniel Kresse</v>
      </c>
      <c r="C71" s="2">
        <v>20012618</v>
      </c>
      <c r="D71" s="3">
        <v>44957.468958333331</v>
      </c>
      <c r="E71" s="14">
        <v>44956</v>
      </c>
      <c r="F71" s="13">
        <v>44956.708333333336</v>
      </c>
      <c r="G71" s="13">
        <v>44956.833333333336</v>
      </c>
      <c r="H71" s="15">
        <v>3</v>
      </c>
      <c r="I71" s="2" t="str">
        <f t="shared" si="5"/>
        <v>Posted to HRMS</v>
      </c>
      <c r="J71" s="18" t="str">
        <f t="shared" si="6"/>
        <v>Extra Hours Worked</v>
      </c>
      <c r="K71" s="32" t="str">
        <f>"WSH-CAS C-3 DAY"</f>
        <v>WSH-CAS C-3 DAY</v>
      </c>
      <c r="L71" s="80" t="s">
        <v>33</v>
      </c>
      <c r="M71" s="81">
        <v>5</v>
      </c>
      <c r="N71" s="16" t="s">
        <v>31</v>
      </c>
      <c r="O71" s="17">
        <v>3</v>
      </c>
      <c r="P71" s="17" t="s">
        <v>25</v>
      </c>
      <c r="Q71" s="17">
        <v>1200</v>
      </c>
      <c r="R71" s="17">
        <v>45.77</v>
      </c>
      <c r="S71" s="17">
        <v>42.76</v>
      </c>
      <c r="T71" s="17">
        <f>(R71*O71)+(S71*O71)</f>
        <v>265.59000000000003</v>
      </c>
      <c r="U71" s="25" t="s">
        <v>35</v>
      </c>
      <c r="V71" s="11" t="s">
        <v>24</v>
      </c>
      <c r="W71" s="70" t="s">
        <v>24</v>
      </c>
    </row>
    <row r="72" spans="1:23" ht="15" thickBot="1" x14ac:dyDescent="0.4">
      <c r="A72" s="31">
        <v>50482675</v>
      </c>
      <c r="B72" s="2" t="str">
        <f t="shared" si="0"/>
        <v>Daniel Kresse</v>
      </c>
      <c r="C72" s="2">
        <v>20012618</v>
      </c>
      <c r="D72" s="3">
        <v>44957.468981481485</v>
      </c>
      <c r="E72" s="14">
        <v>44957</v>
      </c>
      <c r="F72" s="13">
        <v>44957.708333333336</v>
      </c>
      <c r="G72" s="13">
        <v>44957.833333333336</v>
      </c>
      <c r="H72" s="15">
        <v>3</v>
      </c>
      <c r="I72" s="2" t="str">
        <f t="shared" si="5"/>
        <v>Posted to HRMS</v>
      </c>
      <c r="J72" s="18" t="str">
        <f t="shared" si="6"/>
        <v>Extra Hours Worked</v>
      </c>
      <c r="K72" s="32" t="str">
        <f>"WSH-CAS C-3 DAY"</f>
        <v>WSH-CAS C-3 DAY</v>
      </c>
      <c r="L72" s="80" t="s">
        <v>27</v>
      </c>
      <c r="M72" s="81" t="s">
        <v>24</v>
      </c>
      <c r="N72" s="16" t="s">
        <v>24</v>
      </c>
      <c r="O72" s="17" t="s">
        <v>24</v>
      </c>
      <c r="P72" s="17" t="s">
        <v>24</v>
      </c>
      <c r="Q72" s="17" t="s">
        <v>24</v>
      </c>
      <c r="R72" s="17" t="s">
        <v>24</v>
      </c>
      <c r="S72" s="17" t="s">
        <v>24</v>
      </c>
      <c r="T72" s="17" t="s">
        <v>24</v>
      </c>
      <c r="U72" s="25"/>
      <c r="V72" s="11" t="s">
        <v>24</v>
      </c>
      <c r="W72" s="70" t="s">
        <v>24</v>
      </c>
    </row>
    <row r="73" spans="1:23" ht="15" thickBot="1" x14ac:dyDescent="0.4">
      <c r="A73" s="31">
        <v>51114476</v>
      </c>
      <c r="B73" s="2" t="str">
        <f t="shared" si="0"/>
        <v>Daniel Kresse</v>
      </c>
      <c r="C73" s="2">
        <v>20012618</v>
      </c>
      <c r="D73" s="3">
        <v>44993.452152777776</v>
      </c>
      <c r="E73" s="14">
        <v>44986</v>
      </c>
      <c r="F73" s="13">
        <v>44986.708333333336</v>
      </c>
      <c r="G73" s="13">
        <v>44986.833333333336</v>
      </c>
      <c r="H73" s="15">
        <v>3</v>
      </c>
      <c r="I73" s="2" t="str">
        <f t="shared" si="5"/>
        <v>Posted to HRMS</v>
      </c>
      <c r="J73" s="18" t="str">
        <f t="shared" si="6"/>
        <v>Extra Hours Worked</v>
      </c>
      <c r="K73" s="32" t="str">
        <f t="shared" ref="K73:K83" si="7">"WSH-COAS SOCIAL WORK"</f>
        <v>WSH-COAS SOCIAL WORK</v>
      </c>
      <c r="L73" s="80" t="s">
        <v>33</v>
      </c>
      <c r="M73" s="81">
        <v>5</v>
      </c>
      <c r="N73" s="16" t="s">
        <v>31</v>
      </c>
      <c r="O73" s="17">
        <v>3</v>
      </c>
      <c r="P73" s="17" t="s">
        <v>25</v>
      </c>
      <c r="Q73" s="17">
        <v>1200</v>
      </c>
      <c r="R73" s="17">
        <v>45.77</v>
      </c>
      <c r="S73" s="17">
        <v>42.76</v>
      </c>
      <c r="T73" s="17">
        <f>(R73*O73)+(S73*O73)</f>
        <v>265.59000000000003</v>
      </c>
      <c r="U73" s="25" t="s">
        <v>37</v>
      </c>
      <c r="V73" s="11" t="s">
        <v>24</v>
      </c>
      <c r="W73" s="70" t="s">
        <v>24</v>
      </c>
    </row>
    <row r="74" spans="1:23" ht="15" thickBot="1" x14ac:dyDescent="0.4">
      <c r="A74" s="31">
        <v>51114480</v>
      </c>
      <c r="B74" s="2" t="str">
        <f t="shared" si="0"/>
        <v>Daniel Kresse</v>
      </c>
      <c r="C74" s="2">
        <v>20012618</v>
      </c>
      <c r="D74" s="3">
        <v>44993.452210648145</v>
      </c>
      <c r="E74" s="14">
        <v>44987</v>
      </c>
      <c r="F74" s="13">
        <v>44987.708333333336</v>
      </c>
      <c r="G74" s="13">
        <v>44987.833333333336</v>
      </c>
      <c r="H74" s="15">
        <v>3</v>
      </c>
      <c r="I74" s="2" t="str">
        <f t="shared" si="5"/>
        <v>Posted to HRMS</v>
      </c>
      <c r="J74" s="18" t="str">
        <f t="shared" si="6"/>
        <v>Extra Hours Worked</v>
      </c>
      <c r="K74" s="32" t="str">
        <f t="shared" si="7"/>
        <v>WSH-COAS SOCIAL WORK</v>
      </c>
      <c r="L74" s="80" t="s">
        <v>27</v>
      </c>
      <c r="M74" s="81" t="s">
        <v>24</v>
      </c>
      <c r="N74" s="16" t="s">
        <v>24</v>
      </c>
      <c r="O74" s="17" t="s">
        <v>24</v>
      </c>
      <c r="P74" s="17" t="s">
        <v>24</v>
      </c>
      <c r="Q74" s="17" t="s">
        <v>24</v>
      </c>
      <c r="R74" s="17" t="s">
        <v>24</v>
      </c>
      <c r="S74" s="17" t="s">
        <v>24</v>
      </c>
      <c r="T74" s="17" t="s">
        <v>24</v>
      </c>
      <c r="U74" s="25"/>
      <c r="V74" s="11" t="s">
        <v>24</v>
      </c>
      <c r="W74" s="70" t="s">
        <v>24</v>
      </c>
    </row>
    <row r="75" spans="1:23" ht="15" thickBot="1" x14ac:dyDescent="0.4">
      <c r="A75" s="31">
        <v>51114484</v>
      </c>
      <c r="B75" s="2" t="str">
        <f t="shared" si="0"/>
        <v>Daniel Kresse</v>
      </c>
      <c r="C75" s="2">
        <v>20012618</v>
      </c>
      <c r="D75" s="3">
        <v>44993.452245370368</v>
      </c>
      <c r="E75" s="14">
        <v>44989</v>
      </c>
      <c r="F75" s="13">
        <v>44989.708333333336</v>
      </c>
      <c r="G75" s="13">
        <v>44989.833333333336</v>
      </c>
      <c r="H75" s="15">
        <v>3</v>
      </c>
      <c r="I75" s="2" t="str">
        <f t="shared" si="5"/>
        <v>Posted to HRMS</v>
      </c>
      <c r="J75" s="18" t="str">
        <f t="shared" si="6"/>
        <v>Extra Hours Worked</v>
      </c>
      <c r="K75" s="32" t="str">
        <f t="shared" si="7"/>
        <v>WSH-COAS SOCIAL WORK</v>
      </c>
      <c r="L75" s="80" t="s">
        <v>27</v>
      </c>
      <c r="M75" s="81" t="s">
        <v>24</v>
      </c>
      <c r="N75" s="16" t="s">
        <v>24</v>
      </c>
      <c r="O75" s="17" t="s">
        <v>24</v>
      </c>
      <c r="P75" s="17" t="s">
        <v>24</v>
      </c>
      <c r="Q75" s="17" t="s">
        <v>24</v>
      </c>
      <c r="R75" s="17" t="s">
        <v>24</v>
      </c>
      <c r="S75" s="17" t="s">
        <v>24</v>
      </c>
      <c r="T75" s="17" t="s">
        <v>24</v>
      </c>
      <c r="U75" s="25"/>
      <c r="V75" s="11" t="s">
        <v>24</v>
      </c>
      <c r="W75" s="70" t="s">
        <v>24</v>
      </c>
    </row>
    <row r="76" spans="1:23" ht="15" thickBot="1" x14ac:dyDescent="0.4">
      <c r="A76" s="31">
        <v>51310634</v>
      </c>
      <c r="B76" s="2" t="str">
        <f t="shared" si="0"/>
        <v>Daniel Kresse</v>
      </c>
      <c r="C76" s="2">
        <v>20012618</v>
      </c>
      <c r="D76" s="3">
        <v>45005.450590277775</v>
      </c>
      <c r="E76" s="14">
        <v>45001</v>
      </c>
      <c r="F76" s="13">
        <v>45001.708333333336</v>
      </c>
      <c r="G76" s="13">
        <v>45001.833333333336</v>
      </c>
      <c r="H76" s="15">
        <v>3</v>
      </c>
      <c r="I76" s="2" t="str">
        <f t="shared" si="5"/>
        <v>Posted to HRMS</v>
      </c>
      <c r="J76" s="18" t="str">
        <f t="shared" si="6"/>
        <v>Extra Hours Worked</v>
      </c>
      <c r="K76" s="32" t="str">
        <f t="shared" si="7"/>
        <v>WSH-COAS SOCIAL WORK</v>
      </c>
      <c r="L76" s="80" t="s">
        <v>33</v>
      </c>
      <c r="M76" s="81">
        <v>5</v>
      </c>
      <c r="N76" s="16" t="s">
        <v>31</v>
      </c>
      <c r="O76" s="17">
        <v>3</v>
      </c>
      <c r="P76" s="17" t="s">
        <v>25</v>
      </c>
      <c r="Q76" s="17">
        <v>1200</v>
      </c>
      <c r="R76" s="17">
        <v>45.77</v>
      </c>
      <c r="S76" s="17">
        <v>42.76</v>
      </c>
      <c r="T76" s="17">
        <f>(R76*O76)+(S76*O76)</f>
        <v>265.59000000000003</v>
      </c>
      <c r="U76" s="25"/>
      <c r="V76" s="11" t="s">
        <v>24</v>
      </c>
      <c r="W76" s="70" t="s">
        <v>24</v>
      </c>
    </row>
    <row r="77" spans="1:23" ht="15" thickBot="1" x14ac:dyDescent="0.4">
      <c r="A77" s="31">
        <v>51310636</v>
      </c>
      <c r="B77" s="2" t="str">
        <f t="shared" ref="B77:B140" si="8">"Daniel Kresse"</f>
        <v>Daniel Kresse</v>
      </c>
      <c r="C77" s="2">
        <v>20012618</v>
      </c>
      <c r="D77" s="3">
        <v>45005.450624999998</v>
      </c>
      <c r="E77" s="14">
        <v>45002</v>
      </c>
      <c r="F77" s="13">
        <v>45002.708333333336</v>
      </c>
      <c r="G77" s="13">
        <v>45002.833333333336</v>
      </c>
      <c r="H77" s="15">
        <v>3</v>
      </c>
      <c r="I77" s="2" t="str">
        <f t="shared" si="5"/>
        <v>Posted to HRMS</v>
      </c>
      <c r="J77" s="18" t="str">
        <f t="shared" si="6"/>
        <v>Extra Hours Worked</v>
      </c>
      <c r="K77" s="32" t="str">
        <f t="shared" si="7"/>
        <v>WSH-COAS SOCIAL WORK</v>
      </c>
      <c r="L77" s="80" t="s">
        <v>64</v>
      </c>
      <c r="M77" s="81">
        <v>15.5</v>
      </c>
      <c r="N77" s="16" t="s">
        <v>31</v>
      </c>
      <c r="O77" s="17">
        <v>3</v>
      </c>
      <c r="P77" s="17" t="s">
        <v>25</v>
      </c>
      <c r="Q77" s="17">
        <v>1200</v>
      </c>
      <c r="R77" s="17">
        <v>45.77</v>
      </c>
      <c r="S77" s="17">
        <v>42.76</v>
      </c>
      <c r="T77" s="17">
        <f>(R77*O77)+(S77*O77)</f>
        <v>265.59000000000003</v>
      </c>
      <c r="U77" s="25"/>
      <c r="V77" s="11" t="s">
        <v>24</v>
      </c>
      <c r="W77" s="70" t="s">
        <v>24</v>
      </c>
    </row>
    <row r="78" spans="1:23" ht="15" thickBot="1" x14ac:dyDescent="0.4">
      <c r="A78" s="31">
        <v>51377287</v>
      </c>
      <c r="B78" s="2" t="str">
        <f t="shared" si="8"/>
        <v>Daniel Kresse</v>
      </c>
      <c r="C78" s="2">
        <v>20012618</v>
      </c>
      <c r="D78" s="3">
        <v>45009.466597222221</v>
      </c>
      <c r="E78" s="14">
        <v>45008</v>
      </c>
      <c r="F78" s="13">
        <v>45008.708333333336</v>
      </c>
      <c r="G78" s="13">
        <v>45008.833333333336</v>
      </c>
      <c r="H78" s="15">
        <v>3</v>
      </c>
      <c r="I78" s="2" t="str">
        <f t="shared" si="5"/>
        <v>Posted to HRMS</v>
      </c>
      <c r="J78" s="18" t="str">
        <f t="shared" si="6"/>
        <v>Extra Hours Worked</v>
      </c>
      <c r="K78" s="32" t="str">
        <f t="shared" si="7"/>
        <v>WSH-COAS SOCIAL WORK</v>
      </c>
      <c r="L78" s="80" t="s">
        <v>27</v>
      </c>
      <c r="M78" s="81" t="s">
        <v>24</v>
      </c>
      <c r="N78" s="16" t="s">
        <v>24</v>
      </c>
      <c r="O78" s="17" t="s">
        <v>24</v>
      </c>
      <c r="P78" s="17" t="s">
        <v>24</v>
      </c>
      <c r="Q78" s="17" t="s">
        <v>24</v>
      </c>
      <c r="R78" s="17" t="s">
        <v>24</v>
      </c>
      <c r="S78" s="17" t="s">
        <v>24</v>
      </c>
      <c r="T78" s="17" t="s">
        <v>24</v>
      </c>
      <c r="U78" s="25"/>
      <c r="V78" s="11" t="s">
        <v>24</v>
      </c>
      <c r="W78" s="70" t="s">
        <v>24</v>
      </c>
    </row>
    <row r="79" spans="1:23" ht="15" thickBot="1" x14ac:dyDescent="0.4">
      <c r="A79" s="31">
        <v>51405649</v>
      </c>
      <c r="B79" s="2" t="str">
        <f t="shared" si="8"/>
        <v>Daniel Kresse</v>
      </c>
      <c r="C79" s="2">
        <v>20012618</v>
      </c>
      <c r="D79" s="3">
        <v>45012.479560185187</v>
      </c>
      <c r="E79" s="14">
        <v>45010</v>
      </c>
      <c r="F79" s="13">
        <v>45010.708333333336</v>
      </c>
      <c r="G79" s="13">
        <v>45010.833333333336</v>
      </c>
      <c r="H79" s="15">
        <v>3</v>
      </c>
      <c r="I79" s="2" t="str">
        <f t="shared" si="5"/>
        <v>Posted to HRMS</v>
      </c>
      <c r="J79" s="18" t="str">
        <f t="shared" si="6"/>
        <v>Extra Hours Worked</v>
      </c>
      <c r="K79" s="32" t="str">
        <f t="shared" si="7"/>
        <v>WSH-COAS SOCIAL WORK</v>
      </c>
      <c r="L79" s="80" t="s">
        <v>28</v>
      </c>
      <c r="M79" s="81">
        <v>12</v>
      </c>
      <c r="N79" s="16" t="s">
        <v>31</v>
      </c>
      <c r="O79" s="17">
        <v>3</v>
      </c>
      <c r="P79" s="17" t="s">
        <v>25</v>
      </c>
      <c r="Q79" s="17">
        <v>1200</v>
      </c>
      <c r="R79" s="17">
        <v>45.77</v>
      </c>
      <c r="S79" s="17">
        <v>42.76</v>
      </c>
      <c r="T79" s="17">
        <f>(R79*O79)+(S79*O79)</f>
        <v>265.59000000000003</v>
      </c>
      <c r="U79" s="25"/>
      <c r="V79" s="11" t="s">
        <v>24</v>
      </c>
      <c r="W79" s="70" t="s">
        <v>24</v>
      </c>
    </row>
    <row r="80" spans="1:23" ht="15" thickBot="1" x14ac:dyDescent="0.4">
      <c r="A80" s="31">
        <v>51405650</v>
      </c>
      <c r="B80" s="2" t="str">
        <f t="shared" si="8"/>
        <v>Daniel Kresse</v>
      </c>
      <c r="C80" s="2">
        <v>20012618</v>
      </c>
      <c r="D80" s="3">
        <v>45012.479583333334</v>
      </c>
      <c r="E80" s="14">
        <v>45011</v>
      </c>
      <c r="F80" s="13">
        <v>45011.708333333336</v>
      </c>
      <c r="G80" s="13">
        <v>45011.833333333336</v>
      </c>
      <c r="H80" s="15">
        <v>3</v>
      </c>
      <c r="I80" s="2" t="str">
        <f t="shared" si="5"/>
        <v>Posted to HRMS</v>
      </c>
      <c r="J80" s="18" t="str">
        <f t="shared" si="6"/>
        <v>Extra Hours Worked</v>
      </c>
      <c r="K80" s="32" t="str">
        <f t="shared" si="7"/>
        <v>WSH-COAS SOCIAL WORK</v>
      </c>
      <c r="L80" s="80" t="s">
        <v>28</v>
      </c>
      <c r="M80" s="81">
        <v>12</v>
      </c>
      <c r="N80" s="16" t="s">
        <v>31</v>
      </c>
      <c r="O80" s="17">
        <v>3</v>
      </c>
      <c r="P80" s="17" t="s">
        <v>25</v>
      </c>
      <c r="Q80" s="17">
        <v>1200</v>
      </c>
      <c r="R80" s="17">
        <v>45.77</v>
      </c>
      <c r="S80" s="17">
        <v>42.76</v>
      </c>
      <c r="T80" s="17">
        <f>(R80*O80)+(S80*O80)</f>
        <v>265.59000000000003</v>
      </c>
      <c r="U80" s="25"/>
      <c r="V80" s="11" t="s">
        <v>24</v>
      </c>
      <c r="W80" s="70" t="s">
        <v>24</v>
      </c>
    </row>
    <row r="81" spans="1:23" ht="15" thickBot="1" x14ac:dyDescent="0.4">
      <c r="A81" s="31">
        <v>51986747</v>
      </c>
      <c r="B81" s="2" t="str">
        <f t="shared" si="8"/>
        <v>Daniel Kresse</v>
      </c>
      <c r="C81" s="2">
        <v>20012618</v>
      </c>
      <c r="D81" s="3">
        <v>45044.979745370372</v>
      </c>
      <c r="E81" s="14">
        <v>45042</v>
      </c>
      <c r="F81" s="13">
        <v>45042.708333333336</v>
      </c>
      <c r="G81" s="13">
        <v>45042.833333333336</v>
      </c>
      <c r="H81" s="15">
        <v>3</v>
      </c>
      <c r="I81" s="2" t="str">
        <f t="shared" si="5"/>
        <v>Posted to HRMS</v>
      </c>
      <c r="J81" s="18" t="str">
        <f t="shared" si="6"/>
        <v>Extra Hours Worked</v>
      </c>
      <c r="K81" s="32" t="str">
        <f t="shared" si="7"/>
        <v>WSH-COAS SOCIAL WORK</v>
      </c>
      <c r="L81" s="80" t="s">
        <v>33</v>
      </c>
      <c r="M81" s="81">
        <v>5</v>
      </c>
      <c r="N81" s="16" t="s">
        <v>31</v>
      </c>
      <c r="O81" s="17">
        <v>3</v>
      </c>
      <c r="P81" s="17" t="s">
        <v>25</v>
      </c>
      <c r="Q81" s="17">
        <v>1200</v>
      </c>
      <c r="R81" s="17">
        <v>45.77</v>
      </c>
      <c r="S81" s="17">
        <v>42.76</v>
      </c>
      <c r="T81" s="17">
        <f>(R81*O81)+(S81*O81)</f>
        <v>265.59000000000003</v>
      </c>
      <c r="U81" s="25" t="s">
        <v>37</v>
      </c>
      <c r="V81" s="11" t="s">
        <v>24</v>
      </c>
      <c r="W81" s="70" t="s">
        <v>24</v>
      </c>
    </row>
    <row r="82" spans="1:23" ht="15" thickBot="1" x14ac:dyDescent="0.4">
      <c r="A82" s="31">
        <v>51986745</v>
      </c>
      <c r="B82" s="2" t="str">
        <f t="shared" si="8"/>
        <v>Daniel Kresse</v>
      </c>
      <c r="C82" s="2">
        <v>20012618</v>
      </c>
      <c r="D82" s="3">
        <v>45044.979618055557</v>
      </c>
      <c r="E82" s="14">
        <v>45043</v>
      </c>
      <c r="F82" s="13">
        <v>45043.708333333336</v>
      </c>
      <c r="G82" s="13">
        <v>45043.833333333336</v>
      </c>
      <c r="H82" s="15">
        <v>3</v>
      </c>
      <c r="I82" s="2" t="str">
        <f t="shared" si="5"/>
        <v>Posted to HRMS</v>
      </c>
      <c r="J82" s="18" t="str">
        <f t="shared" si="6"/>
        <v>Extra Hours Worked</v>
      </c>
      <c r="K82" s="32" t="str">
        <f t="shared" si="7"/>
        <v>WSH-COAS SOCIAL WORK</v>
      </c>
      <c r="L82" s="80" t="s">
        <v>27</v>
      </c>
      <c r="M82" s="81" t="s">
        <v>24</v>
      </c>
      <c r="N82" s="16" t="s">
        <v>24</v>
      </c>
      <c r="O82" s="17" t="s">
        <v>24</v>
      </c>
      <c r="P82" s="17" t="s">
        <v>24</v>
      </c>
      <c r="Q82" s="17" t="s">
        <v>24</v>
      </c>
      <c r="R82" s="17" t="s">
        <v>24</v>
      </c>
      <c r="S82" s="17" t="s">
        <v>24</v>
      </c>
      <c r="T82" s="17" t="s">
        <v>24</v>
      </c>
      <c r="U82" s="25"/>
      <c r="V82" s="11" t="s">
        <v>24</v>
      </c>
      <c r="W82" s="70" t="s">
        <v>24</v>
      </c>
    </row>
    <row r="83" spans="1:23" ht="15" thickBot="1" x14ac:dyDescent="0.4">
      <c r="A83" s="31">
        <v>51986743</v>
      </c>
      <c r="B83" s="2" t="str">
        <f t="shared" si="8"/>
        <v>Daniel Kresse</v>
      </c>
      <c r="C83" s="2">
        <v>20012618</v>
      </c>
      <c r="D83" s="3">
        <v>45044.979594907411</v>
      </c>
      <c r="E83" s="14">
        <v>45044</v>
      </c>
      <c r="F83" s="13">
        <v>45044.708333333336</v>
      </c>
      <c r="G83" s="13">
        <v>45044.833333333336</v>
      </c>
      <c r="H83" s="15">
        <v>3</v>
      </c>
      <c r="I83" s="2" t="str">
        <f t="shared" si="5"/>
        <v>Posted to HRMS</v>
      </c>
      <c r="J83" s="18" t="str">
        <f t="shared" si="6"/>
        <v>Extra Hours Worked</v>
      </c>
      <c r="K83" s="32" t="str">
        <f t="shared" si="7"/>
        <v>WSH-COAS SOCIAL WORK</v>
      </c>
      <c r="L83" s="80" t="s">
        <v>64</v>
      </c>
      <c r="M83" s="81">
        <v>15.5</v>
      </c>
      <c r="N83" s="16" t="s">
        <v>31</v>
      </c>
      <c r="O83" s="17">
        <v>3</v>
      </c>
      <c r="P83" s="17" t="s">
        <v>25</v>
      </c>
      <c r="Q83" s="17">
        <v>1200</v>
      </c>
      <c r="R83" s="17">
        <v>45.77</v>
      </c>
      <c r="S83" s="17">
        <v>42.76</v>
      </c>
      <c r="T83" s="17">
        <f>(R83*O83)+(S83*O83)</f>
        <v>265.59000000000003</v>
      </c>
      <c r="U83" s="25"/>
      <c r="V83" s="11" t="s">
        <v>24</v>
      </c>
      <c r="W83" s="70" t="s">
        <v>24</v>
      </c>
    </row>
    <row r="84" spans="1:23" ht="15" thickBot="1" x14ac:dyDescent="0.4">
      <c r="A84" s="31">
        <v>53231272</v>
      </c>
      <c r="B84" s="2" t="str">
        <f t="shared" si="8"/>
        <v>Daniel Kresse</v>
      </c>
      <c r="C84" s="2">
        <v>20012618</v>
      </c>
      <c r="D84" s="3">
        <v>45121.39025462963</v>
      </c>
      <c r="E84" s="14">
        <v>45108</v>
      </c>
      <c r="F84" s="14">
        <v>45108</v>
      </c>
      <c r="G84" s="13">
        <v>45108.999305555553</v>
      </c>
      <c r="H84" s="15">
        <v>0</v>
      </c>
      <c r="I84" s="2" t="str">
        <f t="shared" si="5"/>
        <v>Posted to HRMS</v>
      </c>
      <c r="J84" s="18" t="str">
        <f>"Marked As Day Off"</f>
        <v>Marked As Day Off</v>
      </c>
      <c r="K84" s="32" t="str">
        <f>"N/A"</f>
        <v>N/A</v>
      </c>
      <c r="L84" s="80" t="s">
        <v>28</v>
      </c>
      <c r="M84" s="81">
        <v>12</v>
      </c>
      <c r="N84" s="16" t="s">
        <v>26</v>
      </c>
      <c r="O84" s="17" t="s">
        <v>24</v>
      </c>
      <c r="P84" s="17" t="s">
        <v>24</v>
      </c>
      <c r="Q84" s="17" t="s">
        <v>24</v>
      </c>
      <c r="R84" s="17" t="s">
        <v>24</v>
      </c>
      <c r="S84" s="17" t="s">
        <v>24</v>
      </c>
      <c r="T84" s="17" t="s">
        <v>24</v>
      </c>
      <c r="U84" s="25" t="s">
        <v>34</v>
      </c>
      <c r="V84" s="11" t="s">
        <v>24</v>
      </c>
      <c r="W84" s="70" t="s">
        <v>24</v>
      </c>
    </row>
    <row r="85" spans="1:23" ht="15" thickBot="1" x14ac:dyDescent="0.4">
      <c r="A85" s="31">
        <v>53231274</v>
      </c>
      <c r="B85" s="2" t="str">
        <f t="shared" si="8"/>
        <v>Daniel Kresse</v>
      </c>
      <c r="C85" s="2">
        <v>20012618</v>
      </c>
      <c r="D85" s="3">
        <v>45121.390277777777</v>
      </c>
      <c r="E85" s="14">
        <v>45109</v>
      </c>
      <c r="F85" s="14">
        <v>45109</v>
      </c>
      <c r="G85" s="13">
        <v>45109.999305555553</v>
      </c>
      <c r="H85" s="15">
        <v>0</v>
      </c>
      <c r="I85" s="2" t="str">
        <f t="shared" si="5"/>
        <v>Posted to HRMS</v>
      </c>
      <c r="J85" s="18" t="str">
        <f>"Marked As Day Off"</f>
        <v>Marked As Day Off</v>
      </c>
      <c r="K85" s="32" t="str">
        <f>"N/A"</f>
        <v>N/A</v>
      </c>
      <c r="L85" s="80" t="s">
        <v>27</v>
      </c>
      <c r="M85" s="81" t="s">
        <v>24</v>
      </c>
      <c r="N85" s="16" t="s">
        <v>24</v>
      </c>
      <c r="O85" s="17" t="s">
        <v>24</v>
      </c>
      <c r="P85" s="17" t="s">
        <v>24</v>
      </c>
      <c r="Q85" s="17" t="s">
        <v>24</v>
      </c>
      <c r="R85" s="17" t="s">
        <v>24</v>
      </c>
      <c r="S85" s="17" t="s">
        <v>24</v>
      </c>
      <c r="T85" s="17" t="s">
        <v>24</v>
      </c>
      <c r="U85" s="25"/>
      <c r="V85" s="11" t="s">
        <v>24</v>
      </c>
      <c r="W85" s="70" t="s">
        <v>24</v>
      </c>
    </row>
    <row r="86" spans="1:23" ht="15" thickBot="1" x14ac:dyDescent="0.4">
      <c r="A86" s="31">
        <v>53304879</v>
      </c>
      <c r="B86" s="2" t="str">
        <f t="shared" si="8"/>
        <v>Daniel Kresse</v>
      </c>
      <c r="C86" s="2">
        <v>20012618</v>
      </c>
      <c r="D86" s="3">
        <v>45124.395219907405</v>
      </c>
      <c r="E86" s="14">
        <v>45111</v>
      </c>
      <c r="F86" s="13">
        <v>45111.333333333336</v>
      </c>
      <c r="G86" s="13">
        <v>45111.6875</v>
      </c>
      <c r="H86" s="15">
        <v>8</v>
      </c>
      <c r="I86" s="2" t="str">
        <f t="shared" si="5"/>
        <v>Posted to HRMS</v>
      </c>
      <c r="J86" s="18" t="str">
        <f>"On-site 24/7 Premium Pay"</f>
        <v>On-site 24/7 Premium Pay</v>
      </c>
      <c r="K86" s="32" t="str">
        <f>"WSH-CENT/SS WORKER"</f>
        <v>WSH-CENT/SS WORKER</v>
      </c>
      <c r="L86" s="80" t="s">
        <v>33</v>
      </c>
      <c r="M86" s="81">
        <v>5</v>
      </c>
      <c r="N86" s="16" t="s">
        <v>26</v>
      </c>
      <c r="O86" s="17" t="s">
        <v>24</v>
      </c>
      <c r="P86" s="17" t="s">
        <v>24</v>
      </c>
      <c r="Q86" s="17" t="s">
        <v>24</v>
      </c>
      <c r="R86" s="17" t="s">
        <v>24</v>
      </c>
      <c r="S86" s="17" t="s">
        <v>24</v>
      </c>
      <c r="T86" s="17" t="s">
        <v>24</v>
      </c>
      <c r="U86" s="25"/>
      <c r="V86" s="11" t="s">
        <v>24</v>
      </c>
      <c r="W86" s="70" t="s">
        <v>24</v>
      </c>
    </row>
    <row r="87" spans="1:23" ht="15" thickBot="1" x14ac:dyDescent="0.4">
      <c r="A87" s="31">
        <v>53231275</v>
      </c>
      <c r="B87" s="2" t="str">
        <f t="shared" si="8"/>
        <v>Daniel Kresse</v>
      </c>
      <c r="C87" s="2">
        <v>20012618</v>
      </c>
      <c r="D87" s="3">
        <v>45121.3903125</v>
      </c>
      <c r="E87" s="14">
        <v>45115</v>
      </c>
      <c r="F87" s="14">
        <v>45115</v>
      </c>
      <c r="G87" s="13">
        <v>45115.999305555553</v>
      </c>
      <c r="H87" s="15">
        <v>0</v>
      </c>
      <c r="I87" s="2" t="str">
        <f t="shared" si="5"/>
        <v>Posted to HRMS</v>
      </c>
      <c r="J87" s="18" t="str">
        <f>"Marked As Day Off"</f>
        <v>Marked As Day Off</v>
      </c>
      <c r="K87" s="32" t="str">
        <f>"N/A"</f>
        <v>N/A</v>
      </c>
      <c r="L87" s="80" t="s">
        <v>28</v>
      </c>
      <c r="M87" s="81">
        <v>11.5</v>
      </c>
      <c r="N87" s="16" t="s">
        <v>26</v>
      </c>
      <c r="O87" s="17" t="s">
        <v>24</v>
      </c>
      <c r="P87" s="17" t="s">
        <v>24</v>
      </c>
      <c r="Q87" s="17" t="s">
        <v>24</v>
      </c>
      <c r="R87" s="17" t="s">
        <v>24</v>
      </c>
      <c r="S87" s="17" t="s">
        <v>24</v>
      </c>
      <c r="T87" s="17" t="s">
        <v>24</v>
      </c>
      <c r="U87" s="25"/>
      <c r="V87" s="11" t="s">
        <v>24</v>
      </c>
      <c r="W87" s="70" t="s">
        <v>24</v>
      </c>
    </row>
    <row r="88" spans="1:23" ht="15" thickBot="1" x14ac:dyDescent="0.4">
      <c r="A88" s="31">
        <v>53231277</v>
      </c>
      <c r="B88" s="2" t="str">
        <f t="shared" si="8"/>
        <v>Daniel Kresse</v>
      </c>
      <c r="C88" s="2">
        <v>20012618</v>
      </c>
      <c r="D88" s="3">
        <v>45121.390347222223</v>
      </c>
      <c r="E88" s="14">
        <v>45116</v>
      </c>
      <c r="F88" s="14">
        <v>45116</v>
      </c>
      <c r="G88" s="13">
        <v>45116.999305555553</v>
      </c>
      <c r="H88" s="15">
        <v>0</v>
      </c>
      <c r="I88" s="2" t="str">
        <f t="shared" si="5"/>
        <v>Posted to HRMS</v>
      </c>
      <c r="J88" s="18" t="str">
        <f>"Marked As Day Off"</f>
        <v>Marked As Day Off</v>
      </c>
      <c r="K88" s="32" t="str">
        <f>"N/A"</f>
        <v>N/A</v>
      </c>
      <c r="L88" s="80" t="s">
        <v>28</v>
      </c>
      <c r="M88" s="81">
        <v>11.5</v>
      </c>
      <c r="N88" s="16" t="s">
        <v>26</v>
      </c>
      <c r="O88" s="17" t="s">
        <v>24</v>
      </c>
      <c r="P88" s="17" t="s">
        <v>24</v>
      </c>
      <c r="Q88" s="17" t="s">
        <v>24</v>
      </c>
      <c r="R88" s="17" t="s">
        <v>24</v>
      </c>
      <c r="S88" s="17" t="s">
        <v>24</v>
      </c>
      <c r="T88" s="17" t="s">
        <v>24</v>
      </c>
      <c r="U88" s="25"/>
      <c r="V88" s="11" t="s">
        <v>24</v>
      </c>
      <c r="W88" s="70" t="s">
        <v>24</v>
      </c>
    </row>
    <row r="89" spans="1:23" ht="15" thickBot="1" x14ac:dyDescent="0.4">
      <c r="A89" s="31">
        <v>53231254</v>
      </c>
      <c r="B89" s="2" t="str">
        <f t="shared" si="8"/>
        <v>Daniel Kresse</v>
      </c>
      <c r="C89" s="2">
        <v>20012618</v>
      </c>
      <c r="D89" s="3">
        <v>45121.389861111114</v>
      </c>
      <c r="E89" s="14">
        <v>45117</v>
      </c>
      <c r="F89" s="13">
        <v>45117.333333333336</v>
      </c>
      <c r="G89" s="13">
        <v>45117.6875</v>
      </c>
      <c r="H89" s="15">
        <v>8</v>
      </c>
      <c r="I89" s="2" t="str">
        <f t="shared" si="5"/>
        <v>Posted to HRMS</v>
      </c>
      <c r="J89" s="18" t="str">
        <f>"On-site 24/7 Premium Pay"</f>
        <v>On-site 24/7 Premium Pay</v>
      </c>
      <c r="K89" s="32" t="str">
        <f>"WSH-CENT/SS WORKER"</f>
        <v>WSH-CENT/SS WORKER</v>
      </c>
      <c r="L89" s="80" t="s">
        <v>33</v>
      </c>
      <c r="M89" s="81">
        <v>5</v>
      </c>
      <c r="N89" s="16" t="s">
        <v>26</v>
      </c>
      <c r="O89" s="17" t="s">
        <v>24</v>
      </c>
      <c r="P89" s="17" t="s">
        <v>24</v>
      </c>
      <c r="Q89" s="17" t="s">
        <v>24</v>
      </c>
      <c r="R89" s="17" t="s">
        <v>24</v>
      </c>
      <c r="S89" s="17" t="s">
        <v>24</v>
      </c>
      <c r="T89" s="17" t="s">
        <v>24</v>
      </c>
      <c r="U89" s="25"/>
      <c r="V89" s="11" t="s">
        <v>24</v>
      </c>
      <c r="W89" s="70" t="s">
        <v>24</v>
      </c>
    </row>
    <row r="90" spans="1:23" ht="15" thickBot="1" x14ac:dyDescent="0.4">
      <c r="A90" s="31">
        <v>53231268</v>
      </c>
      <c r="B90" s="2" t="str">
        <f t="shared" si="8"/>
        <v>Daniel Kresse</v>
      </c>
      <c r="C90" s="2">
        <v>20012618</v>
      </c>
      <c r="D90" s="3">
        <v>45121.390219907407</v>
      </c>
      <c r="E90" s="14">
        <v>45118</v>
      </c>
      <c r="F90" s="13">
        <v>45118.333333333336</v>
      </c>
      <c r="G90" s="13">
        <v>45118.6875</v>
      </c>
      <c r="H90" s="15">
        <v>8</v>
      </c>
      <c r="I90" s="2" t="str">
        <f t="shared" si="5"/>
        <v>Posted to HRMS</v>
      </c>
      <c r="J90" s="18" t="str">
        <f>"Regular Hours Worked (full time/salary)"</f>
        <v>Regular Hours Worked (full time/salary)</v>
      </c>
      <c r="K90" s="32" t="str">
        <f>"WSH-CENT/SS WORKER"</f>
        <v>WSH-CENT/SS WORKER</v>
      </c>
      <c r="L90" s="80" t="s">
        <v>33</v>
      </c>
      <c r="M90" s="81">
        <v>5</v>
      </c>
      <c r="N90" s="16" t="s">
        <v>26</v>
      </c>
      <c r="O90" s="17" t="s">
        <v>24</v>
      </c>
      <c r="P90" s="17" t="s">
        <v>24</v>
      </c>
      <c r="Q90" s="17" t="s">
        <v>24</v>
      </c>
      <c r="R90" s="17" t="s">
        <v>24</v>
      </c>
      <c r="S90" s="17" t="s">
        <v>24</v>
      </c>
      <c r="T90" s="17" t="s">
        <v>24</v>
      </c>
      <c r="U90" s="25"/>
      <c r="V90" s="11" t="s">
        <v>24</v>
      </c>
      <c r="W90" s="70" t="s">
        <v>24</v>
      </c>
    </row>
    <row r="91" spans="1:23" ht="15" thickBot="1" x14ac:dyDescent="0.4">
      <c r="A91" s="31">
        <v>53231260</v>
      </c>
      <c r="B91" s="2" t="str">
        <f t="shared" si="8"/>
        <v>Daniel Kresse</v>
      </c>
      <c r="C91" s="2">
        <v>20012618</v>
      </c>
      <c r="D91" s="3">
        <v>45121.390046296299</v>
      </c>
      <c r="E91" s="14">
        <v>45119</v>
      </c>
      <c r="F91" s="13">
        <v>45119.333333333336</v>
      </c>
      <c r="G91" s="13">
        <v>45119.6875</v>
      </c>
      <c r="H91" s="15">
        <v>8</v>
      </c>
      <c r="I91" s="2" t="str">
        <f t="shared" si="5"/>
        <v>Posted to HRMS</v>
      </c>
      <c r="J91" s="18" t="str">
        <f>"On-site 24/7 Premium Pay"</f>
        <v>On-site 24/7 Premium Pay</v>
      </c>
      <c r="K91" s="32" t="str">
        <f>"WSH-CENT/SS WORKER"</f>
        <v>WSH-CENT/SS WORKER</v>
      </c>
      <c r="L91" s="80" t="s">
        <v>33</v>
      </c>
      <c r="M91" s="81">
        <v>5</v>
      </c>
      <c r="N91" s="16" t="s">
        <v>26</v>
      </c>
      <c r="O91" s="17" t="s">
        <v>24</v>
      </c>
      <c r="P91" s="17" t="s">
        <v>24</v>
      </c>
      <c r="Q91" s="17" t="s">
        <v>24</v>
      </c>
      <c r="R91" s="17" t="s">
        <v>24</v>
      </c>
      <c r="S91" s="17" t="s">
        <v>24</v>
      </c>
      <c r="T91" s="17" t="s">
        <v>24</v>
      </c>
      <c r="U91" s="25"/>
      <c r="V91" s="11" t="s">
        <v>24</v>
      </c>
      <c r="W91" s="70" t="s">
        <v>24</v>
      </c>
    </row>
    <row r="92" spans="1:23" ht="15" thickBot="1" x14ac:dyDescent="0.4">
      <c r="A92" s="31">
        <v>53231263</v>
      </c>
      <c r="B92" s="2" t="str">
        <f t="shared" si="8"/>
        <v>Daniel Kresse</v>
      </c>
      <c r="C92" s="2">
        <v>20012618</v>
      </c>
      <c r="D92" s="3">
        <v>45121.390057870369</v>
      </c>
      <c r="E92" s="14">
        <v>45120</v>
      </c>
      <c r="F92" s="13">
        <v>45120.333333333336</v>
      </c>
      <c r="G92" s="13">
        <v>45120.6875</v>
      </c>
      <c r="H92" s="15">
        <v>8</v>
      </c>
      <c r="I92" s="2" t="str">
        <f t="shared" si="5"/>
        <v>Posted to HRMS</v>
      </c>
      <c r="J92" s="18" t="str">
        <f>"On-site 24/7 Premium Pay"</f>
        <v>On-site 24/7 Premium Pay</v>
      </c>
      <c r="K92" s="32" t="str">
        <f>"WSH-CENT/SS WORKER"</f>
        <v>WSH-CENT/SS WORKER</v>
      </c>
      <c r="L92" s="80" t="s">
        <v>27</v>
      </c>
      <c r="M92" s="81" t="s">
        <v>24</v>
      </c>
      <c r="N92" s="16" t="s">
        <v>24</v>
      </c>
      <c r="O92" s="17" t="s">
        <v>24</v>
      </c>
      <c r="P92" s="17" t="s">
        <v>24</v>
      </c>
      <c r="Q92" s="17" t="s">
        <v>24</v>
      </c>
      <c r="R92" s="17" t="s">
        <v>24</v>
      </c>
      <c r="S92" s="17" t="s">
        <v>24</v>
      </c>
      <c r="T92" s="17" t="s">
        <v>24</v>
      </c>
      <c r="U92" s="25"/>
      <c r="V92" s="11" t="s">
        <v>24</v>
      </c>
      <c r="W92" s="70" t="s">
        <v>24</v>
      </c>
    </row>
    <row r="93" spans="1:23" ht="15" thickBot="1" x14ac:dyDescent="0.4">
      <c r="A93" s="31">
        <v>53231264</v>
      </c>
      <c r="B93" s="2" t="str">
        <f t="shared" si="8"/>
        <v>Daniel Kresse</v>
      </c>
      <c r="C93" s="2">
        <v>20012618</v>
      </c>
      <c r="D93" s="3">
        <v>45121.390092592592</v>
      </c>
      <c r="E93" s="14">
        <v>45121</v>
      </c>
      <c r="F93" s="13">
        <v>45121.333333333336</v>
      </c>
      <c r="G93" s="13">
        <v>45121.6875</v>
      </c>
      <c r="H93" s="15">
        <v>8</v>
      </c>
      <c r="I93" s="2" t="str">
        <f t="shared" si="5"/>
        <v>Posted to HRMS</v>
      </c>
      <c r="J93" s="18" t="str">
        <f>"On-site 24/7 Premium Pay"</f>
        <v>On-site 24/7 Premium Pay</v>
      </c>
      <c r="K93" s="32" t="str">
        <f>"WSH-CENT/SS WORKER"</f>
        <v>WSH-CENT/SS WORKER</v>
      </c>
      <c r="L93" s="80" t="s">
        <v>64</v>
      </c>
      <c r="M93" s="81">
        <v>15.5</v>
      </c>
      <c r="N93" s="16" t="s">
        <v>31</v>
      </c>
      <c r="O93" s="17">
        <v>0.5</v>
      </c>
      <c r="P93" s="17" t="s">
        <v>70</v>
      </c>
      <c r="Q93" s="17">
        <v>1200</v>
      </c>
      <c r="R93" s="17">
        <v>50.53</v>
      </c>
      <c r="S93" s="17">
        <v>52.95</v>
      </c>
      <c r="T93" s="17">
        <f>(R93*O93)+(S93*O93)</f>
        <v>51.74</v>
      </c>
      <c r="U93" s="25"/>
      <c r="V93" s="11" t="s">
        <v>24</v>
      </c>
      <c r="W93" s="70" t="s">
        <v>24</v>
      </c>
    </row>
    <row r="94" spans="1:23" ht="15" thickBot="1" x14ac:dyDescent="0.4">
      <c r="A94" s="31">
        <v>53243111</v>
      </c>
      <c r="B94" s="2" t="str">
        <f t="shared" si="8"/>
        <v>Daniel Kresse</v>
      </c>
      <c r="C94" s="2">
        <v>20012618</v>
      </c>
      <c r="D94" s="3">
        <v>45121.978854166664</v>
      </c>
      <c r="E94" s="14">
        <v>45122</v>
      </c>
      <c r="F94" s="14">
        <v>45122</v>
      </c>
      <c r="G94" s="13">
        <v>45122.999305555553</v>
      </c>
      <c r="H94" s="15">
        <v>0</v>
      </c>
      <c r="I94" s="2" t="str">
        <f t="shared" si="5"/>
        <v>Posted to HRMS</v>
      </c>
      <c r="J94" s="18" t="str">
        <f>"Marked As Day Off"</f>
        <v>Marked As Day Off</v>
      </c>
      <c r="K94" s="32" t="str">
        <f>"N/A"</f>
        <v>N/A</v>
      </c>
      <c r="L94" s="80" t="s">
        <v>28</v>
      </c>
      <c r="M94" s="81">
        <v>11.5</v>
      </c>
      <c r="N94" s="16" t="s">
        <v>26</v>
      </c>
      <c r="O94" s="17" t="s">
        <v>24</v>
      </c>
      <c r="P94" s="17" t="s">
        <v>24</v>
      </c>
      <c r="Q94" s="17" t="s">
        <v>24</v>
      </c>
      <c r="R94" s="17" t="s">
        <v>24</v>
      </c>
      <c r="S94" s="17" t="s">
        <v>24</v>
      </c>
      <c r="T94" s="17" t="s">
        <v>24</v>
      </c>
      <c r="U94" s="25"/>
      <c r="V94" s="11" t="s">
        <v>24</v>
      </c>
      <c r="W94" s="70" t="s">
        <v>24</v>
      </c>
    </row>
    <row r="95" spans="1:23" ht="15" thickBot="1" x14ac:dyDescent="0.4">
      <c r="A95" s="31">
        <v>53525064</v>
      </c>
      <c r="B95" s="2" t="str">
        <f t="shared" si="8"/>
        <v>Daniel Kresse</v>
      </c>
      <c r="C95" s="2">
        <v>20012618</v>
      </c>
      <c r="D95" s="3">
        <v>45138.356562499997</v>
      </c>
      <c r="E95" s="14">
        <v>45123</v>
      </c>
      <c r="F95" s="14">
        <v>45123</v>
      </c>
      <c r="G95" s="13">
        <v>45123.999305555553</v>
      </c>
      <c r="H95" s="15">
        <v>0</v>
      </c>
      <c r="I95" s="2" t="str">
        <f t="shared" si="5"/>
        <v>Posted to HRMS</v>
      </c>
      <c r="J95" s="18" t="str">
        <f>"Marked As Day Off"</f>
        <v>Marked As Day Off</v>
      </c>
      <c r="K95" s="32" t="str">
        <f>"N/A"</f>
        <v>N/A</v>
      </c>
      <c r="L95" s="80" t="s">
        <v>27</v>
      </c>
      <c r="M95" s="81" t="s">
        <v>24</v>
      </c>
      <c r="N95" s="16" t="s">
        <v>24</v>
      </c>
      <c r="O95" s="17" t="s">
        <v>24</v>
      </c>
      <c r="P95" s="17" t="s">
        <v>24</v>
      </c>
      <c r="Q95" s="17" t="s">
        <v>24</v>
      </c>
      <c r="R95" s="17" t="s">
        <v>24</v>
      </c>
      <c r="S95" s="17" t="s">
        <v>24</v>
      </c>
      <c r="T95" s="17" t="s">
        <v>24</v>
      </c>
      <c r="U95" s="25"/>
      <c r="V95" s="11" t="s">
        <v>24</v>
      </c>
      <c r="W95" s="70" t="s">
        <v>24</v>
      </c>
    </row>
    <row r="96" spans="1:23" ht="15" thickBot="1" x14ac:dyDescent="0.4">
      <c r="A96" s="31">
        <v>53524930</v>
      </c>
      <c r="B96" s="2" t="str">
        <f t="shared" si="8"/>
        <v>Daniel Kresse</v>
      </c>
      <c r="C96" s="2">
        <v>20012618</v>
      </c>
      <c r="D96" s="3">
        <v>45138.355451388888</v>
      </c>
      <c r="E96" s="14">
        <v>45124</v>
      </c>
      <c r="F96" s="13">
        <v>45124.333333333336</v>
      </c>
      <c r="G96" s="13">
        <v>45124.6875</v>
      </c>
      <c r="H96" s="15">
        <v>8</v>
      </c>
      <c r="I96" s="2" t="str">
        <f t="shared" si="5"/>
        <v>Posted to HRMS</v>
      </c>
      <c r="J96" s="18" t="str">
        <f>"On-site 24/7 Premium Pay"</f>
        <v>On-site 24/7 Premium Pay</v>
      </c>
      <c r="K96" s="32" t="str">
        <f>"WSH-CENT/SS WORKER"</f>
        <v>WSH-CENT/SS WORKER</v>
      </c>
      <c r="L96" s="80" t="s">
        <v>33</v>
      </c>
      <c r="M96" s="81">
        <v>5</v>
      </c>
      <c r="N96" s="16" t="s">
        <v>26</v>
      </c>
      <c r="O96" s="17" t="s">
        <v>24</v>
      </c>
      <c r="P96" s="17" t="s">
        <v>24</v>
      </c>
      <c r="Q96" s="17" t="s">
        <v>24</v>
      </c>
      <c r="R96" s="17" t="s">
        <v>24</v>
      </c>
      <c r="S96" s="17" t="s">
        <v>24</v>
      </c>
      <c r="T96" s="17" t="s">
        <v>24</v>
      </c>
      <c r="U96" s="25"/>
      <c r="V96" s="11" t="s">
        <v>24</v>
      </c>
      <c r="W96" s="70" t="s">
        <v>24</v>
      </c>
    </row>
    <row r="97" spans="1:23" ht="15" thickBot="1" x14ac:dyDescent="0.4">
      <c r="A97" s="31">
        <v>53524934</v>
      </c>
      <c r="B97" s="2" t="str">
        <f t="shared" si="8"/>
        <v>Daniel Kresse</v>
      </c>
      <c r="C97" s="2">
        <v>20012618</v>
      </c>
      <c r="D97" s="3">
        <v>45138.355462962965</v>
      </c>
      <c r="E97" s="14">
        <v>45125</v>
      </c>
      <c r="F97" s="13">
        <v>45125.333333333336</v>
      </c>
      <c r="G97" s="13">
        <v>45125.6875</v>
      </c>
      <c r="H97" s="15">
        <v>8</v>
      </c>
      <c r="I97" s="2" t="str">
        <f t="shared" si="5"/>
        <v>Posted to HRMS</v>
      </c>
      <c r="J97" s="18" t="str">
        <f>"On-site 24/7 Premium Pay"</f>
        <v>On-site 24/7 Premium Pay</v>
      </c>
      <c r="K97" s="32" t="str">
        <f>"WSH-CENT/SS WORKER"</f>
        <v>WSH-CENT/SS WORKER</v>
      </c>
      <c r="L97" s="80" t="s">
        <v>33</v>
      </c>
      <c r="M97" s="81">
        <v>5</v>
      </c>
      <c r="N97" s="16" t="s">
        <v>26</v>
      </c>
      <c r="O97" s="17" t="s">
        <v>24</v>
      </c>
      <c r="P97" s="17" t="s">
        <v>24</v>
      </c>
      <c r="Q97" s="17" t="s">
        <v>24</v>
      </c>
      <c r="R97" s="17" t="s">
        <v>24</v>
      </c>
      <c r="S97" s="17" t="s">
        <v>24</v>
      </c>
      <c r="T97" s="17" t="s">
        <v>24</v>
      </c>
      <c r="U97" s="25"/>
      <c r="V97" s="11" t="s">
        <v>24</v>
      </c>
      <c r="W97" s="70" t="s">
        <v>24</v>
      </c>
    </row>
    <row r="98" spans="1:23" ht="15" thickBot="1" x14ac:dyDescent="0.4">
      <c r="A98" s="31">
        <v>53524937</v>
      </c>
      <c r="B98" s="2" t="str">
        <f t="shared" si="8"/>
        <v>Daniel Kresse</v>
      </c>
      <c r="C98" s="2">
        <v>20012618</v>
      </c>
      <c r="D98" s="3">
        <v>45138.355486111112</v>
      </c>
      <c r="E98" s="14">
        <v>45126</v>
      </c>
      <c r="F98" s="13">
        <v>45126.333333333336</v>
      </c>
      <c r="G98" s="13">
        <v>45126.6875</v>
      </c>
      <c r="H98" s="15">
        <v>8</v>
      </c>
      <c r="I98" s="2" t="str">
        <f t="shared" si="5"/>
        <v>Posted to HRMS</v>
      </c>
      <c r="J98" s="18" t="str">
        <f>"On-site 24/7 Premium Pay"</f>
        <v>On-site 24/7 Premium Pay</v>
      </c>
      <c r="K98" s="32" t="str">
        <f>"WSH-CENT/SS WORKER"</f>
        <v>WSH-CENT/SS WORKER</v>
      </c>
      <c r="L98" s="80" t="s">
        <v>33</v>
      </c>
      <c r="M98" s="81">
        <v>5</v>
      </c>
      <c r="N98" s="16" t="s">
        <v>26</v>
      </c>
      <c r="O98" s="17" t="s">
        <v>24</v>
      </c>
      <c r="P98" s="17" t="s">
        <v>24</v>
      </c>
      <c r="Q98" s="17" t="s">
        <v>24</v>
      </c>
      <c r="R98" s="17" t="s">
        <v>24</v>
      </c>
      <c r="S98" s="17" t="s">
        <v>24</v>
      </c>
      <c r="T98" s="17" t="s">
        <v>24</v>
      </c>
      <c r="U98" s="25"/>
      <c r="V98" s="11" t="s">
        <v>24</v>
      </c>
      <c r="W98" s="70" t="s">
        <v>24</v>
      </c>
    </row>
    <row r="99" spans="1:23" ht="15" thickBot="1" x14ac:dyDescent="0.4">
      <c r="A99" s="31">
        <v>53525032</v>
      </c>
      <c r="B99" s="2" t="str">
        <f t="shared" si="8"/>
        <v>Daniel Kresse</v>
      </c>
      <c r="C99" s="2">
        <v>20012618</v>
      </c>
      <c r="D99" s="3">
        <v>45138.356319444443</v>
      </c>
      <c r="E99" s="14">
        <v>45127</v>
      </c>
      <c r="F99" s="13">
        <v>45127.333333333336</v>
      </c>
      <c r="G99" s="13">
        <v>45127.6875</v>
      </c>
      <c r="H99" s="15">
        <v>8</v>
      </c>
      <c r="I99" s="2" t="str">
        <f t="shared" si="5"/>
        <v>Posted to HRMS</v>
      </c>
      <c r="J99" s="18" t="str">
        <f>"Regular Hours Worked (full time/salary)"</f>
        <v>Regular Hours Worked (full time/salary)</v>
      </c>
      <c r="K99" s="32" t="str">
        <f>"WSH-CENT/SS WORKER"</f>
        <v>WSH-CENT/SS WORKER</v>
      </c>
      <c r="L99" s="80" t="s">
        <v>27</v>
      </c>
      <c r="M99" s="81" t="s">
        <v>24</v>
      </c>
      <c r="N99" s="16" t="s">
        <v>24</v>
      </c>
      <c r="O99" s="17" t="s">
        <v>24</v>
      </c>
      <c r="P99" s="17" t="s">
        <v>24</v>
      </c>
      <c r="Q99" s="17" t="s">
        <v>24</v>
      </c>
      <c r="R99" s="17" t="s">
        <v>24</v>
      </c>
      <c r="S99" s="17" t="s">
        <v>24</v>
      </c>
      <c r="T99" s="17" t="s">
        <v>24</v>
      </c>
      <c r="U99" s="25"/>
      <c r="V99" s="11" t="s">
        <v>24</v>
      </c>
      <c r="W99" s="70" t="s">
        <v>24</v>
      </c>
    </row>
    <row r="100" spans="1:23" ht="15" thickBot="1" x14ac:dyDescent="0.4">
      <c r="A100" s="31">
        <v>53525034</v>
      </c>
      <c r="B100" s="2" t="str">
        <f t="shared" si="8"/>
        <v>Daniel Kresse</v>
      </c>
      <c r="C100" s="2">
        <v>20012618</v>
      </c>
      <c r="D100" s="3">
        <v>45138.356354166666</v>
      </c>
      <c r="E100" s="14">
        <v>45129</v>
      </c>
      <c r="F100" s="14">
        <v>45129</v>
      </c>
      <c r="G100" s="13">
        <v>45129.999305555553</v>
      </c>
      <c r="H100" s="15">
        <v>0</v>
      </c>
      <c r="I100" s="2" t="str">
        <f t="shared" si="5"/>
        <v>Posted to HRMS</v>
      </c>
      <c r="J100" s="18" t="str">
        <f>"Marked As Day Off"</f>
        <v>Marked As Day Off</v>
      </c>
      <c r="K100" s="32" t="str">
        <f>"N/A"</f>
        <v>N/A</v>
      </c>
      <c r="L100" s="80" t="s">
        <v>27</v>
      </c>
      <c r="M100" s="81" t="s">
        <v>24</v>
      </c>
      <c r="N100" s="16" t="s">
        <v>24</v>
      </c>
      <c r="O100" s="17" t="s">
        <v>24</v>
      </c>
      <c r="P100" s="17" t="s">
        <v>24</v>
      </c>
      <c r="Q100" s="17" t="s">
        <v>24</v>
      </c>
      <c r="R100" s="17" t="s">
        <v>24</v>
      </c>
      <c r="S100" s="17" t="s">
        <v>24</v>
      </c>
      <c r="T100" s="17" t="s">
        <v>24</v>
      </c>
      <c r="U100" s="25"/>
      <c r="V100" s="11" t="s">
        <v>24</v>
      </c>
      <c r="W100" s="70" t="s">
        <v>24</v>
      </c>
    </row>
    <row r="101" spans="1:23" ht="15" thickBot="1" x14ac:dyDescent="0.4">
      <c r="A101" s="31">
        <v>53525039</v>
      </c>
      <c r="B101" s="2" t="str">
        <f t="shared" si="8"/>
        <v>Daniel Kresse</v>
      </c>
      <c r="C101" s="2">
        <v>20012618</v>
      </c>
      <c r="D101" s="3">
        <v>45138.356377314813</v>
      </c>
      <c r="E101" s="14">
        <v>45130</v>
      </c>
      <c r="F101" s="14">
        <v>45130</v>
      </c>
      <c r="G101" s="13">
        <v>45130.999305555553</v>
      </c>
      <c r="H101" s="15">
        <v>0</v>
      </c>
      <c r="I101" s="2" t="str">
        <f t="shared" si="5"/>
        <v>Posted to HRMS</v>
      </c>
      <c r="J101" s="18" t="str">
        <f>"Marked As Day Off"</f>
        <v>Marked As Day Off</v>
      </c>
      <c r="K101" s="32" t="str">
        <f>"N/A"</f>
        <v>N/A</v>
      </c>
      <c r="L101" s="80" t="s">
        <v>27</v>
      </c>
      <c r="M101" s="81" t="s">
        <v>24</v>
      </c>
      <c r="N101" s="16" t="s">
        <v>24</v>
      </c>
      <c r="O101" s="17" t="s">
        <v>24</v>
      </c>
      <c r="P101" s="17" t="s">
        <v>24</v>
      </c>
      <c r="Q101" s="17" t="s">
        <v>24</v>
      </c>
      <c r="R101" s="17" t="s">
        <v>24</v>
      </c>
      <c r="S101" s="17" t="s">
        <v>24</v>
      </c>
      <c r="T101" s="17" t="s">
        <v>24</v>
      </c>
      <c r="U101" s="25"/>
      <c r="V101" s="11" t="s">
        <v>24</v>
      </c>
      <c r="W101" s="70" t="s">
        <v>24</v>
      </c>
    </row>
    <row r="102" spans="1:23" ht="15" thickBot="1" x14ac:dyDescent="0.4">
      <c r="A102" s="31">
        <v>53524941</v>
      </c>
      <c r="B102" s="2" t="str">
        <f t="shared" si="8"/>
        <v>Daniel Kresse</v>
      </c>
      <c r="C102" s="2">
        <v>20012618</v>
      </c>
      <c r="D102" s="3">
        <v>45138.355543981481</v>
      </c>
      <c r="E102" s="14">
        <v>45132</v>
      </c>
      <c r="F102" s="13">
        <v>45132.333333333336</v>
      </c>
      <c r="G102" s="13">
        <v>45132.6875</v>
      </c>
      <c r="H102" s="15">
        <v>8</v>
      </c>
      <c r="I102" s="2" t="str">
        <f t="shared" si="5"/>
        <v>Posted to HRMS</v>
      </c>
      <c r="J102" s="18" t="str">
        <f>"On-site 24/7 Premium Pay"</f>
        <v>On-site 24/7 Premium Pay</v>
      </c>
      <c r="K102" s="32" t="str">
        <f>"WSH-CENT/SS WORKER"</f>
        <v>WSH-CENT/SS WORKER</v>
      </c>
      <c r="L102" s="80" t="s">
        <v>33</v>
      </c>
      <c r="M102" s="81">
        <v>5</v>
      </c>
      <c r="N102" s="16" t="s">
        <v>26</v>
      </c>
      <c r="O102" s="17" t="s">
        <v>24</v>
      </c>
      <c r="P102" s="17" t="s">
        <v>24</v>
      </c>
      <c r="Q102" s="17" t="s">
        <v>24</v>
      </c>
      <c r="R102" s="17" t="s">
        <v>24</v>
      </c>
      <c r="S102" s="17" t="s">
        <v>24</v>
      </c>
      <c r="T102" s="17" t="s">
        <v>24</v>
      </c>
      <c r="U102" s="25"/>
      <c r="V102" s="11" t="s">
        <v>24</v>
      </c>
      <c r="W102" s="70" t="s">
        <v>24</v>
      </c>
    </row>
    <row r="103" spans="1:23" ht="15" thickBot="1" x14ac:dyDescent="0.4">
      <c r="A103" s="31">
        <v>53524943</v>
      </c>
      <c r="B103" s="2" t="str">
        <f t="shared" si="8"/>
        <v>Daniel Kresse</v>
      </c>
      <c r="C103" s="2">
        <v>20012618</v>
      </c>
      <c r="D103" s="3">
        <v>45138.355567129627</v>
      </c>
      <c r="E103" s="14">
        <v>45133</v>
      </c>
      <c r="F103" s="13">
        <v>45133.333333333336</v>
      </c>
      <c r="G103" s="13">
        <v>45133.6875</v>
      </c>
      <c r="H103" s="15">
        <v>8</v>
      </c>
      <c r="I103" s="2" t="str">
        <f t="shared" si="5"/>
        <v>Posted to HRMS</v>
      </c>
      <c r="J103" s="18" t="str">
        <f>"On-site 24/7 Premium Pay"</f>
        <v>On-site 24/7 Premium Pay</v>
      </c>
      <c r="K103" s="32" t="str">
        <f>"WSH-CENT/SS WORKER"</f>
        <v>WSH-CENT/SS WORKER</v>
      </c>
      <c r="L103" s="80" t="s">
        <v>64</v>
      </c>
      <c r="M103" s="81">
        <v>15.5</v>
      </c>
      <c r="N103" s="16" t="s">
        <v>31</v>
      </c>
      <c r="O103" s="17">
        <v>0.5</v>
      </c>
      <c r="P103" s="17" t="s">
        <v>70</v>
      </c>
      <c r="Q103" s="17">
        <v>1200</v>
      </c>
      <c r="R103" s="17">
        <v>50.53</v>
      </c>
      <c r="S103" s="17">
        <v>52.95</v>
      </c>
      <c r="T103" s="17">
        <f>(R103*O103)+(S103*O103)</f>
        <v>51.74</v>
      </c>
      <c r="U103" s="99" t="s">
        <v>74</v>
      </c>
      <c r="V103" s="91">
        <f>SUM(H103:H105)*R103</f>
        <v>1212.72</v>
      </c>
      <c r="W103" s="94">
        <f>SUM(M103:M105)*S103</f>
        <v>2462.1750000000002</v>
      </c>
    </row>
    <row r="104" spans="1:23" ht="15" thickBot="1" x14ac:dyDescent="0.4">
      <c r="A104" s="31">
        <v>53525009</v>
      </c>
      <c r="B104" s="2" t="str">
        <f t="shared" si="8"/>
        <v>Daniel Kresse</v>
      </c>
      <c r="C104" s="2">
        <v>20012618</v>
      </c>
      <c r="D104" s="3">
        <v>45138.356157407405</v>
      </c>
      <c r="E104" s="14">
        <v>45134</v>
      </c>
      <c r="F104" s="13">
        <v>45134.333333333336</v>
      </c>
      <c r="G104" s="13">
        <v>45134.6875</v>
      </c>
      <c r="H104" s="15">
        <v>8</v>
      </c>
      <c r="I104" s="2" t="str">
        <f t="shared" si="5"/>
        <v>Posted to HRMS</v>
      </c>
      <c r="J104" s="18" t="str">
        <f>"Regular Hours Worked (full time/salary)"</f>
        <v>Regular Hours Worked (full time/salary)</v>
      </c>
      <c r="K104" s="32" t="str">
        <f>"WSH-CENT/SS WORKER"</f>
        <v>WSH-CENT/SS WORKER</v>
      </c>
      <c r="L104" s="80" t="s">
        <v>64</v>
      </c>
      <c r="M104" s="81">
        <v>15.5</v>
      </c>
      <c r="N104" s="16" t="s">
        <v>31</v>
      </c>
      <c r="O104" s="17">
        <v>0.5</v>
      </c>
      <c r="P104" s="17" t="s">
        <v>70</v>
      </c>
      <c r="Q104" s="17">
        <v>1200</v>
      </c>
      <c r="R104" s="17">
        <v>50.53</v>
      </c>
      <c r="S104" s="17">
        <v>52.95</v>
      </c>
      <c r="T104" s="17">
        <f>(R104*O104)+(S104*O104)</f>
        <v>51.74</v>
      </c>
      <c r="U104" s="99"/>
      <c r="V104" s="92"/>
      <c r="W104" s="95"/>
    </row>
    <row r="105" spans="1:23" ht="15" thickBot="1" x14ac:dyDescent="0.4">
      <c r="A105" s="31">
        <v>53524949</v>
      </c>
      <c r="B105" s="2" t="str">
        <f t="shared" si="8"/>
        <v>Daniel Kresse</v>
      </c>
      <c r="C105" s="2">
        <v>20012618</v>
      </c>
      <c r="D105" s="3">
        <v>45138.355613425927</v>
      </c>
      <c r="E105" s="14">
        <v>45135</v>
      </c>
      <c r="F105" s="13">
        <v>45135.333333333336</v>
      </c>
      <c r="G105" s="13">
        <v>45135.6875</v>
      </c>
      <c r="H105" s="15">
        <v>8</v>
      </c>
      <c r="I105" s="2" t="str">
        <f t="shared" ref="I105:I168" si="9">"Posted to HRMS"</f>
        <v>Posted to HRMS</v>
      </c>
      <c r="J105" s="18" t="str">
        <f>"On-site 24/7 Premium Pay"</f>
        <v>On-site 24/7 Premium Pay</v>
      </c>
      <c r="K105" s="32" t="str">
        <f>"WSH-CENT/SS WORKER"</f>
        <v>WSH-CENT/SS WORKER</v>
      </c>
      <c r="L105" s="80" t="s">
        <v>64</v>
      </c>
      <c r="M105" s="81">
        <v>15.5</v>
      </c>
      <c r="N105" s="16" t="s">
        <v>31</v>
      </c>
      <c r="O105" s="17">
        <v>0.5</v>
      </c>
      <c r="P105" s="17" t="s">
        <v>70</v>
      </c>
      <c r="Q105" s="17">
        <v>1200</v>
      </c>
      <c r="R105" s="17">
        <v>50.53</v>
      </c>
      <c r="S105" s="17">
        <v>52.95</v>
      </c>
      <c r="T105" s="17">
        <f>(R105*O105)+(S105*O105)</f>
        <v>51.74</v>
      </c>
      <c r="U105" s="99"/>
      <c r="V105" s="93"/>
      <c r="W105" s="96"/>
    </row>
    <row r="106" spans="1:23" ht="15" thickBot="1" x14ac:dyDescent="0.4">
      <c r="A106" s="31">
        <v>53525046</v>
      </c>
      <c r="B106" s="2" t="str">
        <f t="shared" si="8"/>
        <v>Daniel Kresse</v>
      </c>
      <c r="C106" s="2">
        <v>20012618</v>
      </c>
      <c r="D106" s="3">
        <v>45138.356400462966</v>
      </c>
      <c r="E106" s="14">
        <v>45136</v>
      </c>
      <c r="F106" s="14">
        <v>45136</v>
      </c>
      <c r="G106" s="13">
        <v>45136.999305555553</v>
      </c>
      <c r="H106" s="15">
        <v>0</v>
      </c>
      <c r="I106" s="2" t="str">
        <f t="shared" si="9"/>
        <v>Posted to HRMS</v>
      </c>
      <c r="J106" s="18" t="str">
        <f>"Marked As Day Off"</f>
        <v>Marked As Day Off</v>
      </c>
      <c r="K106" s="32" t="str">
        <f>"N/A"</f>
        <v>N/A</v>
      </c>
      <c r="L106" s="80" t="s">
        <v>28</v>
      </c>
      <c r="M106" s="81">
        <v>11.5</v>
      </c>
      <c r="N106" s="16" t="s">
        <v>26</v>
      </c>
      <c r="O106" s="17" t="s">
        <v>24</v>
      </c>
      <c r="P106" s="17" t="s">
        <v>24</v>
      </c>
      <c r="Q106" s="17" t="s">
        <v>24</v>
      </c>
      <c r="R106" s="17" t="s">
        <v>24</v>
      </c>
      <c r="S106" s="17" t="s">
        <v>24</v>
      </c>
      <c r="T106" s="17" t="s">
        <v>24</v>
      </c>
      <c r="U106" s="25"/>
      <c r="V106" s="11" t="s">
        <v>24</v>
      </c>
      <c r="W106" s="70" t="s">
        <v>24</v>
      </c>
    </row>
    <row r="107" spans="1:23" ht="15" thickBot="1" x14ac:dyDescent="0.4">
      <c r="A107" s="31">
        <v>53525056</v>
      </c>
      <c r="B107" s="2" t="str">
        <f t="shared" si="8"/>
        <v>Daniel Kresse</v>
      </c>
      <c r="C107" s="2">
        <v>20012618</v>
      </c>
      <c r="D107" s="3">
        <v>45138.356469907405</v>
      </c>
      <c r="E107" s="14">
        <v>45137</v>
      </c>
      <c r="F107" s="14">
        <v>45137</v>
      </c>
      <c r="G107" s="13">
        <v>45137.999305555553</v>
      </c>
      <c r="H107" s="15">
        <v>0</v>
      </c>
      <c r="I107" s="2" t="str">
        <f t="shared" si="9"/>
        <v>Posted to HRMS</v>
      </c>
      <c r="J107" s="18" t="str">
        <f>"Marked As Day Off"</f>
        <v>Marked As Day Off</v>
      </c>
      <c r="K107" s="32" t="str">
        <f>"N/A"</f>
        <v>N/A</v>
      </c>
      <c r="L107" s="80" t="s">
        <v>27</v>
      </c>
      <c r="M107" s="81" t="s">
        <v>24</v>
      </c>
      <c r="N107" s="16" t="s">
        <v>24</v>
      </c>
      <c r="O107" s="17" t="s">
        <v>24</v>
      </c>
      <c r="P107" s="17" t="s">
        <v>24</v>
      </c>
      <c r="Q107" s="17" t="s">
        <v>24</v>
      </c>
      <c r="R107" s="17" t="s">
        <v>24</v>
      </c>
      <c r="S107" s="17" t="s">
        <v>24</v>
      </c>
      <c r="T107" s="17" t="s">
        <v>24</v>
      </c>
      <c r="U107" s="25"/>
      <c r="V107" s="11" t="s">
        <v>24</v>
      </c>
      <c r="W107" s="70" t="s">
        <v>24</v>
      </c>
    </row>
    <row r="108" spans="1:23" ht="15" thickBot="1" x14ac:dyDescent="0.4">
      <c r="A108" s="31">
        <v>53524952</v>
      </c>
      <c r="B108" s="2" t="str">
        <f t="shared" si="8"/>
        <v>Daniel Kresse</v>
      </c>
      <c r="C108" s="2">
        <v>20012618</v>
      </c>
      <c r="D108" s="3">
        <v>45138.355636574073</v>
      </c>
      <c r="E108" s="14">
        <v>45138</v>
      </c>
      <c r="F108" s="13">
        <v>45138.333333333336</v>
      </c>
      <c r="G108" s="13">
        <v>45138.6875</v>
      </c>
      <c r="H108" s="15">
        <v>8</v>
      </c>
      <c r="I108" s="2" t="str">
        <f t="shared" si="9"/>
        <v>Posted to HRMS</v>
      </c>
      <c r="J108" s="18" t="str">
        <f>"On-site 24/7 Premium Pay"</f>
        <v>On-site 24/7 Premium Pay</v>
      </c>
      <c r="K108" s="32" t="str">
        <f>"WSH-CENT/SS WORKER"</f>
        <v>WSH-CENT/SS WORKER</v>
      </c>
      <c r="L108" s="80" t="s">
        <v>33</v>
      </c>
      <c r="M108" s="81">
        <v>5</v>
      </c>
      <c r="N108" s="16" t="s">
        <v>26</v>
      </c>
      <c r="O108" s="17" t="s">
        <v>24</v>
      </c>
      <c r="P108" s="17" t="s">
        <v>24</v>
      </c>
      <c r="Q108" s="17" t="s">
        <v>24</v>
      </c>
      <c r="R108" s="17" t="s">
        <v>24</v>
      </c>
      <c r="S108" s="17" t="s">
        <v>24</v>
      </c>
      <c r="T108" s="17" t="s">
        <v>24</v>
      </c>
      <c r="U108" s="25"/>
      <c r="V108" s="11" t="s">
        <v>24</v>
      </c>
      <c r="W108" s="70" t="s">
        <v>24</v>
      </c>
    </row>
    <row r="109" spans="1:23" ht="15" thickBot="1" x14ac:dyDescent="0.4">
      <c r="A109" s="31">
        <v>53812857</v>
      </c>
      <c r="B109" s="2" t="str">
        <f t="shared" si="8"/>
        <v>Daniel Kresse</v>
      </c>
      <c r="C109" s="2">
        <v>20012618</v>
      </c>
      <c r="D109" s="3">
        <v>45154.299942129626</v>
      </c>
      <c r="E109" s="14">
        <v>45139</v>
      </c>
      <c r="F109" s="13">
        <v>45139.333333333336</v>
      </c>
      <c r="G109" s="13">
        <v>45139.6875</v>
      </c>
      <c r="H109" s="15">
        <v>8</v>
      </c>
      <c r="I109" s="2" t="str">
        <f t="shared" si="9"/>
        <v>Posted to HRMS</v>
      </c>
      <c r="J109" s="18" t="str">
        <f>"On-site 24/7 Premium Pay"</f>
        <v>On-site 24/7 Premium Pay</v>
      </c>
      <c r="K109" s="32" t="str">
        <f>"WSH-CENT/SS WORKER"</f>
        <v>WSH-CENT/SS WORKER</v>
      </c>
      <c r="L109" s="80" t="s">
        <v>33</v>
      </c>
      <c r="M109" s="81">
        <v>5</v>
      </c>
      <c r="N109" s="16" t="s">
        <v>26</v>
      </c>
      <c r="O109" s="17" t="s">
        <v>24</v>
      </c>
      <c r="P109" s="17" t="s">
        <v>24</v>
      </c>
      <c r="Q109" s="17" t="s">
        <v>24</v>
      </c>
      <c r="R109" s="17" t="s">
        <v>24</v>
      </c>
      <c r="S109" s="17" t="s">
        <v>24</v>
      </c>
      <c r="T109" s="17" t="s">
        <v>24</v>
      </c>
      <c r="U109" s="25"/>
      <c r="V109" s="11" t="s">
        <v>24</v>
      </c>
      <c r="W109" s="70" t="s">
        <v>24</v>
      </c>
    </row>
    <row r="110" spans="1:23" ht="15" thickBot="1" x14ac:dyDescent="0.4">
      <c r="A110" s="31">
        <v>53812860</v>
      </c>
      <c r="B110" s="2" t="str">
        <f t="shared" si="8"/>
        <v>Daniel Kresse</v>
      </c>
      <c r="C110" s="2">
        <v>20012618</v>
      </c>
      <c r="D110" s="3">
        <v>45154.29996527778</v>
      </c>
      <c r="E110" s="14">
        <v>45140</v>
      </c>
      <c r="F110" s="13">
        <v>45140.333333333336</v>
      </c>
      <c r="G110" s="13">
        <v>45140.6875</v>
      </c>
      <c r="H110" s="15">
        <v>8</v>
      </c>
      <c r="I110" s="2" t="str">
        <f t="shared" si="9"/>
        <v>Posted to HRMS</v>
      </c>
      <c r="J110" s="18" t="str">
        <f>"On-site 24/7 Premium Pay"</f>
        <v>On-site 24/7 Premium Pay</v>
      </c>
      <c r="K110" s="32" t="str">
        <f>"WSH-CENT/SS WORKER"</f>
        <v>WSH-CENT/SS WORKER</v>
      </c>
      <c r="L110" s="80" t="s">
        <v>33</v>
      </c>
      <c r="M110" s="81">
        <v>5</v>
      </c>
      <c r="N110" s="16" t="s">
        <v>26</v>
      </c>
      <c r="O110" s="17" t="s">
        <v>24</v>
      </c>
      <c r="P110" s="17" t="s">
        <v>24</v>
      </c>
      <c r="Q110" s="17" t="s">
        <v>24</v>
      </c>
      <c r="R110" s="17" t="s">
        <v>24</v>
      </c>
      <c r="S110" s="17" t="s">
        <v>24</v>
      </c>
      <c r="T110" s="17" t="s">
        <v>24</v>
      </c>
      <c r="U110" s="25"/>
      <c r="V110" s="11" t="s">
        <v>24</v>
      </c>
      <c r="W110" s="70" t="s">
        <v>24</v>
      </c>
    </row>
    <row r="111" spans="1:23" ht="15" thickBot="1" x14ac:dyDescent="0.4">
      <c r="A111" s="31">
        <v>53812940</v>
      </c>
      <c r="B111" s="2" t="str">
        <f t="shared" si="8"/>
        <v>Daniel Kresse</v>
      </c>
      <c r="C111" s="2">
        <v>20012618</v>
      </c>
      <c r="D111" s="3">
        <v>45154.300497685188</v>
      </c>
      <c r="E111" s="14">
        <v>45141</v>
      </c>
      <c r="F111" s="13">
        <v>45141.333333333336</v>
      </c>
      <c r="G111" s="13">
        <v>45141.6875</v>
      </c>
      <c r="H111" s="15">
        <v>8</v>
      </c>
      <c r="I111" s="2" t="str">
        <f t="shared" si="9"/>
        <v>Posted to HRMS</v>
      </c>
      <c r="J111" s="18" t="str">
        <f>"Regular Hours Worked (full time/salary)"</f>
        <v>Regular Hours Worked (full time/salary)</v>
      </c>
      <c r="K111" s="32" t="str">
        <f>"WSH-CENT/SS WORKER"</f>
        <v>WSH-CENT/SS WORKER</v>
      </c>
      <c r="L111" s="80" t="s">
        <v>33</v>
      </c>
      <c r="M111" s="81">
        <v>5</v>
      </c>
      <c r="N111" s="16" t="s">
        <v>26</v>
      </c>
      <c r="O111" s="17" t="s">
        <v>24</v>
      </c>
      <c r="P111" s="17" t="s">
        <v>24</v>
      </c>
      <c r="Q111" s="17" t="s">
        <v>24</v>
      </c>
      <c r="R111" s="17" t="s">
        <v>24</v>
      </c>
      <c r="S111" s="17" t="s">
        <v>24</v>
      </c>
      <c r="T111" s="17" t="s">
        <v>24</v>
      </c>
      <c r="U111" s="25"/>
      <c r="V111" s="11" t="s">
        <v>24</v>
      </c>
      <c r="W111" s="70" t="s">
        <v>24</v>
      </c>
    </row>
    <row r="112" spans="1:23" ht="15" thickBot="1" x14ac:dyDescent="0.4">
      <c r="A112" s="31">
        <v>53812868</v>
      </c>
      <c r="B112" s="2" t="str">
        <f t="shared" si="8"/>
        <v>Daniel Kresse</v>
      </c>
      <c r="C112" s="2">
        <v>20012618</v>
      </c>
      <c r="D112" s="3">
        <v>45154.299988425926</v>
      </c>
      <c r="E112" s="14">
        <v>45142</v>
      </c>
      <c r="F112" s="13">
        <v>45142.333333333336</v>
      </c>
      <c r="G112" s="13">
        <v>45142.6875</v>
      </c>
      <c r="H112" s="15">
        <v>8</v>
      </c>
      <c r="I112" s="2" t="str">
        <f t="shared" si="9"/>
        <v>Posted to HRMS</v>
      </c>
      <c r="J112" s="18" t="str">
        <f>"On-site 24/7 Premium Pay"</f>
        <v>On-site 24/7 Premium Pay</v>
      </c>
      <c r="K112" s="32" t="str">
        <f>"WSH-CENT/SS WORKER"</f>
        <v>WSH-CENT/SS WORKER</v>
      </c>
      <c r="L112" s="80" t="s">
        <v>27</v>
      </c>
      <c r="M112" s="81" t="s">
        <v>24</v>
      </c>
      <c r="N112" s="16" t="s">
        <v>24</v>
      </c>
      <c r="O112" s="17" t="s">
        <v>24</v>
      </c>
      <c r="P112" s="17" t="s">
        <v>24</v>
      </c>
      <c r="Q112" s="17" t="s">
        <v>24</v>
      </c>
      <c r="R112" s="17" t="s">
        <v>24</v>
      </c>
      <c r="S112" s="17" t="s">
        <v>24</v>
      </c>
      <c r="T112" s="17" t="s">
        <v>24</v>
      </c>
      <c r="U112" s="25"/>
      <c r="V112" s="11" t="s">
        <v>24</v>
      </c>
      <c r="W112" s="70" t="s">
        <v>24</v>
      </c>
    </row>
    <row r="113" spans="1:23" ht="15" thickBot="1" x14ac:dyDescent="0.4">
      <c r="A113" s="31">
        <v>53812873</v>
      </c>
      <c r="B113" s="2" t="str">
        <f t="shared" si="8"/>
        <v>Daniel Kresse</v>
      </c>
      <c r="C113" s="2">
        <v>20012618</v>
      </c>
      <c r="D113" s="3">
        <v>45154.300023148149</v>
      </c>
      <c r="E113" s="14">
        <v>45143</v>
      </c>
      <c r="F113" s="14">
        <v>45143</v>
      </c>
      <c r="G113" s="13">
        <v>45143.999305555553</v>
      </c>
      <c r="H113" s="15">
        <v>0</v>
      </c>
      <c r="I113" s="2" t="str">
        <f t="shared" si="9"/>
        <v>Posted to HRMS</v>
      </c>
      <c r="J113" s="18" t="str">
        <f>"Marked As Day Off"</f>
        <v>Marked As Day Off</v>
      </c>
      <c r="K113" s="32" t="str">
        <f>"N/A"</f>
        <v>N/A</v>
      </c>
      <c r="L113" s="80" t="s">
        <v>27</v>
      </c>
      <c r="M113" s="81" t="s">
        <v>24</v>
      </c>
      <c r="N113" s="16" t="s">
        <v>24</v>
      </c>
      <c r="O113" s="17" t="s">
        <v>24</v>
      </c>
      <c r="P113" s="17" t="s">
        <v>24</v>
      </c>
      <c r="Q113" s="17" t="s">
        <v>24</v>
      </c>
      <c r="R113" s="17" t="s">
        <v>24</v>
      </c>
      <c r="S113" s="17" t="s">
        <v>24</v>
      </c>
      <c r="T113" s="17" t="s">
        <v>24</v>
      </c>
      <c r="U113" s="25"/>
      <c r="V113" s="11" t="s">
        <v>24</v>
      </c>
      <c r="W113" s="70" t="s">
        <v>24</v>
      </c>
    </row>
    <row r="114" spans="1:23" ht="15" thickBot="1" x14ac:dyDescent="0.4">
      <c r="A114" s="31">
        <v>53812906</v>
      </c>
      <c r="B114" s="2" t="str">
        <f t="shared" si="8"/>
        <v>Daniel Kresse</v>
      </c>
      <c r="C114" s="2">
        <v>20012618</v>
      </c>
      <c r="D114" s="3">
        <v>45154.300243055557</v>
      </c>
      <c r="E114" s="14">
        <v>45144</v>
      </c>
      <c r="F114" s="14">
        <v>45144</v>
      </c>
      <c r="G114" s="13">
        <v>45144.999305555553</v>
      </c>
      <c r="H114" s="15">
        <v>0</v>
      </c>
      <c r="I114" s="2" t="str">
        <f t="shared" si="9"/>
        <v>Posted to HRMS</v>
      </c>
      <c r="J114" s="18" t="str">
        <f>"Marked As Day Off"</f>
        <v>Marked As Day Off</v>
      </c>
      <c r="K114" s="32" t="str">
        <f>"N/A"</f>
        <v>N/A</v>
      </c>
      <c r="L114" s="80" t="s">
        <v>27</v>
      </c>
      <c r="M114" s="81" t="s">
        <v>24</v>
      </c>
      <c r="N114" s="16" t="s">
        <v>24</v>
      </c>
      <c r="O114" s="17" t="s">
        <v>24</v>
      </c>
      <c r="P114" s="17" t="s">
        <v>24</v>
      </c>
      <c r="Q114" s="17" t="s">
        <v>24</v>
      </c>
      <c r="R114" s="17" t="s">
        <v>24</v>
      </c>
      <c r="S114" s="17" t="s">
        <v>24</v>
      </c>
      <c r="T114" s="17" t="s">
        <v>24</v>
      </c>
      <c r="U114" s="25"/>
      <c r="V114" s="11" t="s">
        <v>24</v>
      </c>
      <c r="W114" s="70" t="s">
        <v>24</v>
      </c>
    </row>
    <row r="115" spans="1:23" ht="15" thickBot="1" x14ac:dyDescent="0.4">
      <c r="A115" s="31">
        <v>53812910</v>
      </c>
      <c r="B115" s="2" t="str">
        <f t="shared" si="8"/>
        <v>Daniel Kresse</v>
      </c>
      <c r="C115" s="2">
        <v>20012618</v>
      </c>
      <c r="D115" s="3">
        <v>45154.30028935185</v>
      </c>
      <c r="E115" s="14">
        <v>45150</v>
      </c>
      <c r="F115" s="14">
        <v>45150</v>
      </c>
      <c r="G115" s="13">
        <v>45150.999305555553</v>
      </c>
      <c r="H115" s="15">
        <v>0</v>
      </c>
      <c r="I115" s="2" t="str">
        <f t="shared" si="9"/>
        <v>Posted to HRMS</v>
      </c>
      <c r="J115" s="18" t="str">
        <f>"Marked As Day Off"</f>
        <v>Marked As Day Off</v>
      </c>
      <c r="K115" s="32" t="str">
        <f>"N/A"</f>
        <v>N/A</v>
      </c>
      <c r="L115" s="80" t="s">
        <v>27</v>
      </c>
      <c r="M115" s="81" t="s">
        <v>24</v>
      </c>
      <c r="N115" s="16" t="s">
        <v>24</v>
      </c>
      <c r="O115" s="17" t="s">
        <v>24</v>
      </c>
      <c r="P115" s="17" t="s">
        <v>24</v>
      </c>
      <c r="Q115" s="17" t="s">
        <v>24</v>
      </c>
      <c r="R115" s="17" t="s">
        <v>24</v>
      </c>
      <c r="S115" s="17" t="s">
        <v>24</v>
      </c>
      <c r="T115" s="17" t="s">
        <v>24</v>
      </c>
      <c r="U115" s="25"/>
      <c r="V115" s="11" t="s">
        <v>24</v>
      </c>
      <c r="W115" s="70" t="s">
        <v>24</v>
      </c>
    </row>
    <row r="116" spans="1:23" ht="15" thickBot="1" x14ac:dyDescent="0.4">
      <c r="A116" s="31">
        <v>53812913</v>
      </c>
      <c r="B116" s="2" t="str">
        <f t="shared" si="8"/>
        <v>Daniel Kresse</v>
      </c>
      <c r="C116" s="2">
        <v>20012618</v>
      </c>
      <c r="D116" s="3">
        <v>45154.300300925926</v>
      </c>
      <c r="E116" s="14">
        <v>45151</v>
      </c>
      <c r="F116" s="14">
        <v>45151</v>
      </c>
      <c r="G116" s="13">
        <v>45151.999305555553</v>
      </c>
      <c r="H116" s="15">
        <v>0</v>
      </c>
      <c r="I116" s="2" t="str">
        <f t="shared" si="9"/>
        <v>Posted to HRMS</v>
      </c>
      <c r="J116" s="18" t="str">
        <f>"Marked As Day Off"</f>
        <v>Marked As Day Off</v>
      </c>
      <c r="K116" s="32" t="str">
        <f>"N/A"</f>
        <v>N/A</v>
      </c>
      <c r="L116" s="80" t="s">
        <v>27</v>
      </c>
      <c r="M116" s="81" t="s">
        <v>24</v>
      </c>
      <c r="N116" s="16" t="s">
        <v>24</v>
      </c>
      <c r="O116" s="17" t="s">
        <v>24</v>
      </c>
      <c r="P116" s="17" t="s">
        <v>24</v>
      </c>
      <c r="Q116" s="17" t="s">
        <v>24</v>
      </c>
      <c r="R116" s="17" t="s">
        <v>24</v>
      </c>
      <c r="S116" s="17" t="s">
        <v>24</v>
      </c>
      <c r="T116" s="17" t="s">
        <v>24</v>
      </c>
      <c r="U116" s="25"/>
      <c r="V116" s="11" t="s">
        <v>24</v>
      </c>
      <c r="W116" s="70" t="s">
        <v>24</v>
      </c>
    </row>
    <row r="117" spans="1:23" ht="15" thickBot="1" x14ac:dyDescent="0.4">
      <c r="A117" s="31">
        <v>54100080</v>
      </c>
      <c r="B117" s="2" t="str">
        <f t="shared" si="8"/>
        <v>Daniel Kresse</v>
      </c>
      <c r="C117" s="2">
        <v>20012618</v>
      </c>
      <c r="D117" s="3">
        <v>45170.438206018516</v>
      </c>
      <c r="E117" s="14">
        <v>45154</v>
      </c>
      <c r="F117" s="13">
        <v>45154.333333333336</v>
      </c>
      <c r="G117" s="13">
        <v>45154.6875</v>
      </c>
      <c r="H117" s="15">
        <v>8</v>
      </c>
      <c r="I117" s="2" t="str">
        <f t="shared" si="9"/>
        <v>Posted to HRMS</v>
      </c>
      <c r="J117" s="18" t="str">
        <f>"On-site 24/7 Premium Pay"</f>
        <v>On-site 24/7 Premium Pay</v>
      </c>
      <c r="K117" s="32" t="str">
        <f>"WSH-CENT/SS WORKER"</f>
        <v>WSH-CENT/SS WORKER</v>
      </c>
      <c r="L117" s="80" t="s">
        <v>64</v>
      </c>
      <c r="M117" s="81">
        <v>15.5</v>
      </c>
      <c r="N117" s="16" t="s">
        <v>31</v>
      </c>
      <c r="O117" s="17">
        <v>0.5</v>
      </c>
      <c r="P117" s="17" t="s">
        <v>70</v>
      </c>
      <c r="Q117" s="17">
        <v>1200</v>
      </c>
      <c r="R117" s="17">
        <v>50.53</v>
      </c>
      <c r="S117" s="17">
        <v>52.95</v>
      </c>
      <c r="T117" s="17">
        <f>(R117*O117)+(S117*O117)</f>
        <v>51.74</v>
      </c>
      <c r="U117" s="99" t="s">
        <v>74</v>
      </c>
      <c r="V117" s="91">
        <f>SUM(H117:H119)*R117</f>
        <v>1212.72</v>
      </c>
      <c r="W117" s="94">
        <f>SUM(M117:M119)*S117</f>
        <v>2462.1750000000002</v>
      </c>
    </row>
    <row r="118" spans="1:23" ht="15" thickBot="1" x14ac:dyDescent="0.4">
      <c r="A118" s="31">
        <v>54100096</v>
      </c>
      <c r="B118" s="2" t="str">
        <f t="shared" si="8"/>
        <v>Daniel Kresse</v>
      </c>
      <c r="C118" s="2">
        <v>20012618</v>
      </c>
      <c r="D118" s="3">
        <v>45170.438564814816</v>
      </c>
      <c r="E118" s="14">
        <v>45155</v>
      </c>
      <c r="F118" s="13">
        <v>45155.333333333336</v>
      </c>
      <c r="G118" s="13">
        <v>45155.6875</v>
      </c>
      <c r="H118" s="15">
        <v>8</v>
      </c>
      <c r="I118" s="2" t="str">
        <f t="shared" si="9"/>
        <v>Posted to HRMS</v>
      </c>
      <c r="J118" s="18" t="str">
        <f>"Regular Hours Worked (full time/salary)"</f>
        <v>Regular Hours Worked (full time/salary)</v>
      </c>
      <c r="K118" s="32" t="str">
        <f>"WSH-CENT/SS WORKER"</f>
        <v>WSH-CENT/SS WORKER</v>
      </c>
      <c r="L118" s="80" t="s">
        <v>64</v>
      </c>
      <c r="M118" s="81">
        <v>15.5</v>
      </c>
      <c r="N118" s="16" t="s">
        <v>31</v>
      </c>
      <c r="O118" s="17">
        <v>0.5</v>
      </c>
      <c r="P118" s="17" t="s">
        <v>70</v>
      </c>
      <c r="Q118" s="17">
        <v>1200</v>
      </c>
      <c r="R118" s="17">
        <v>50.53</v>
      </c>
      <c r="S118" s="17">
        <v>52.95</v>
      </c>
      <c r="T118" s="17">
        <f>(R118*O118)+(S118*O118)</f>
        <v>51.74</v>
      </c>
      <c r="U118" s="99"/>
      <c r="V118" s="92"/>
      <c r="W118" s="95"/>
    </row>
    <row r="119" spans="1:23" ht="15" thickBot="1" x14ac:dyDescent="0.4">
      <c r="A119" s="31">
        <v>54100081</v>
      </c>
      <c r="B119" s="2" t="str">
        <f t="shared" si="8"/>
        <v>Daniel Kresse</v>
      </c>
      <c r="C119" s="2">
        <v>20012618</v>
      </c>
      <c r="D119" s="3">
        <v>45170.43822916667</v>
      </c>
      <c r="E119" s="14">
        <v>45156</v>
      </c>
      <c r="F119" s="13">
        <v>45156.333333333336</v>
      </c>
      <c r="G119" s="13">
        <v>45156.6875</v>
      </c>
      <c r="H119" s="15">
        <v>8</v>
      </c>
      <c r="I119" s="2" t="str">
        <f t="shared" si="9"/>
        <v>Posted to HRMS</v>
      </c>
      <c r="J119" s="18" t="str">
        <f>"On-site 24/7 Premium Pay"</f>
        <v>On-site 24/7 Premium Pay</v>
      </c>
      <c r="K119" s="32" t="str">
        <f>"WSH-CENT/SS WORKER"</f>
        <v>WSH-CENT/SS WORKER</v>
      </c>
      <c r="L119" s="80" t="s">
        <v>64</v>
      </c>
      <c r="M119" s="81">
        <v>15.5</v>
      </c>
      <c r="N119" s="16" t="s">
        <v>31</v>
      </c>
      <c r="O119" s="17">
        <v>0.5</v>
      </c>
      <c r="P119" s="17" t="s">
        <v>70</v>
      </c>
      <c r="Q119" s="17">
        <v>1200</v>
      </c>
      <c r="R119" s="17">
        <v>50.53</v>
      </c>
      <c r="S119" s="17">
        <v>52.95</v>
      </c>
      <c r="T119" s="17">
        <f>(R119*O119)+(S119*O119)</f>
        <v>51.74</v>
      </c>
      <c r="U119" s="99"/>
      <c r="V119" s="93"/>
      <c r="W119" s="96"/>
    </row>
    <row r="120" spans="1:23" ht="15" thickBot="1" x14ac:dyDescent="0.4">
      <c r="A120" s="31">
        <v>54100098</v>
      </c>
      <c r="B120" s="2" t="str">
        <f t="shared" si="8"/>
        <v>Daniel Kresse</v>
      </c>
      <c r="C120" s="2">
        <v>20012618</v>
      </c>
      <c r="D120" s="3">
        <v>45170.438576388886</v>
      </c>
      <c r="E120" s="14">
        <v>45157</v>
      </c>
      <c r="F120" s="14">
        <v>45157</v>
      </c>
      <c r="G120" s="13">
        <v>45157.999305555553</v>
      </c>
      <c r="H120" s="15">
        <v>0</v>
      </c>
      <c r="I120" s="2" t="str">
        <f t="shared" si="9"/>
        <v>Posted to HRMS</v>
      </c>
      <c r="J120" s="18" t="str">
        <f>"Marked As Day Off"</f>
        <v>Marked As Day Off</v>
      </c>
      <c r="K120" s="32" t="str">
        <f>"N/A"</f>
        <v>N/A</v>
      </c>
      <c r="L120" s="80" t="s">
        <v>28</v>
      </c>
      <c r="M120" s="81">
        <v>11.5</v>
      </c>
      <c r="N120" s="16" t="s">
        <v>26</v>
      </c>
      <c r="O120" s="17" t="s">
        <v>24</v>
      </c>
      <c r="P120" s="17" t="s">
        <v>24</v>
      </c>
      <c r="Q120" s="17" t="s">
        <v>24</v>
      </c>
      <c r="R120" s="17" t="s">
        <v>24</v>
      </c>
      <c r="S120" s="17" t="s">
        <v>24</v>
      </c>
      <c r="T120" s="17" t="s">
        <v>24</v>
      </c>
      <c r="U120" s="25"/>
      <c r="V120" s="11" t="s">
        <v>24</v>
      </c>
      <c r="W120" s="70" t="s">
        <v>24</v>
      </c>
    </row>
    <row r="121" spans="1:23" ht="15" thickBot="1" x14ac:dyDescent="0.4">
      <c r="A121" s="31">
        <v>54100100</v>
      </c>
      <c r="B121" s="2" t="str">
        <f t="shared" si="8"/>
        <v>Daniel Kresse</v>
      </c>
      <c r="C121" s="2">
        <v>20012618</v>
      </c>
      <c r="D121" s="3">
        <v>45170.438599537039</v>
      </c>
      <c r="E121" s="14">
        <v>45158</v>
      </c>
      <c r="F121" s="14">
        <v>45158</v>
      </c>
      <c r="G121" s="13">
        <v>45158.999305555553</v>
      </c>
      <c r="H121" s="15">
        <v>0</v>
      </c>
      <c r="I121" s="2" t="str">
        <f t="shared" si="9"/>
        <v>Posted to HRMS</v>
      </c>
      <c r="J121" s="18" t="str">
        <f>"Marked As Day Off"</f>
        <v>Marked As Day Off</v>
      </c>
      <c r="K121" s="32" t="str">
        <f>"N/A"</f>
        <v>N/A</v>
      </c>
      <c r="L121" s="80" t="s">
        <v>27</v>
      </c>
      <c r="M121" s="81" t="s">
        <v>24</v>
      </c>
      <c r="N121" s="16" t="s">
        <v>24</v>
      </c>
      <c r="O121" s="17" t="s">
        <v>24</v>
      </c>
      <c r="P121" s="17" t="s">
        <v>24</v>
      </c>
      <c r="Q121" s="17" t="s">
        <v>24</v>
      </c>
      <c r="R121" s="17" t="s">
        <v>24</v>
      </c>
      <c r="S121" s="17" t="s">
        <v>24</v>
      </c>
      <c r="T121" s="17" t="s">
        <v>24</v>
      </c>
      <c r="U121" s="25"/>
      <c r="V121" s="11" t="s">
        <v>24</v>
      </c>
      <c r="W121" s="70" t="s">
        <v>24</v>
      </c>
    </row>
    <row r="122" spans="1:23" ht="15" thickBot="1" x14ac:dyDescent="0.4">
      <c r="A122" s="31">
        <v>54100082</v>
      </c>
      <c r="B122" s="2" t="str">
        <f t="shared" si="8"/>
        <v>Daniel Kresse</v>
      </c>
      <c r="C122" s="2">
        <v>20012618</v>
      </c>
      <c r="D122" s="3">
        <v>45170.438240740739</v>
      </c>
      <c r="E122" s="14">
        <v>45159</v>
      </c>
      <c r="F122" s="13">
        <v>45159.333333333336</v>
      </c>
      <c r="G122" s="13">
        <v>45159.6875</v>
      </c>
      <c r="H122" s="15">
        <v>8</v>
      </c>
      <c r="I122" s="2" t="str">
        <f t="shared" si="9"/>
        <v>Posted to HRMS</v>
      </c>
      <c r="J122" s="18" t="str">
        <f>"On-site 24/7 Premium Pay"</f>
        <v>On-site 24/7 Premium Pay</v>
      </c>
      <c r="K122" s="32" t="str">
        <f>"WSH-CENT/SS WORKER"</f>
        <v>WSH-CENT/SS WORKER</v>
      </c>
      <c r="L122" s="80" t="s">
        <v>33</v>
      </c>
      <c r="M122" s="81">
        <v>5</v>
      </c>
      <c r="N122" s="16" t="s">
        <v>26</v>
      </c>
      <c r="O122" s="17" t="s">
        <v>24</v>
      </c>
      <c r="P122" s="17" t="s">
        <v>24</v>
      </c>
      <c r="Q122" s="17" t="s">
        <v>24</v>
      </c>
      <c r="R122" s="17" t="s">
        <v>24</v>
      </c>
      <c r="S122" s="17" t="s">
        <v>24</v>
      </c>
      <c r="T122" s="17" t="s">
        <v>24</v>
      </c>
      <c r="U122" s="25"/>
      <c r="V122" s="11" t="s">
        <v>24</v>
      </c>
      <c r="W122" s="70" t="s">
        <v>24</v>
      </c>
    </row>
    <row r="123" spans="1:23" ht="15" thickBot="1" x14ac:dyDescent="0.4">
      <c r="A123" s="31">
        <v>54100083</v>
      </c>
      <c r="B123" s="2" t="str">
        <f t="shared" si="8"/>
        <v>Daniel Kresse</v>
      </c>
      <c r="C123" s="2">
        <v>20012618</v>
      </c>
      <c r="D123" s="3">
        <v>45170.438252314816</v>
      </c>
      <c r="E123" s="14">
        <v>45160</v>
      </c>
      <c r="F123" s="13">
        <v>45160.333333333336</v>
      </c>
      <c r="G123" s="13">
        <v>45160.6875</v>
      </c>
      <c r="H123" s="15">
        <v>8</v>
      </c>
      <c r="I123" s="2" t="str">
        <f t="shared" si="9"/>
        <v>Posted to HRMS</v>
      </c>
      <c r="J123" s="18" t="str">
        <f>"On-site 24/7 Premium Pay"</f>
        <v>On-site 24/7 Premium Pay</v>
      </c>
      <c r="K123" s="32" t="str">
        <f>"WSH-CENT/SS WORKER"</f>
        <v>WSH-CENT/SS WORKER</v>
      </c>
      <c r="L123" s="80" t="s">
        <v>33</v>
      </c>
      <c r="M123" s="81">
        <v>5</v>
      </c>
      <c r="N123" s="16" t="s">
        <v>26</v>
      </c>
      <c r="O123" s="17" t="s">
        <v>24</v>
      </c>
      <c r="P123" s="17" t="s">
        <v>24</v>
      </c>
      <c r="Q123" s="17" t="s">
        <v>24</v>
      </c>
      <c r="R123" s="17" t="s">
        <v>24</v>
      </c>
      <c r="S123" s="17" t="s">
        <v>24</v>
      </c>
      <c r="T123" s="17" t="s">
        <v>24</v>
      </c>
      <c r="U123" s="25"/>
      <c r="V123" s="11" t="s">
        <v>24</v>
      </c>
      <c r="W123" s="70" t="s">
        <v>24</v>
      </c>
    </row>
    <row r="124" spans="1:23" ht="15" thickBot="1" x14ac:dyDescent="0.4">
      <c r="A124" s="31">
        <v>54100084</v>
      </c>
      <c r="B124" s="2" t="str">
        <f t="shared" si="8"/>
        <v>Daniel Kresse</v>
      </c>
      <c r="C124" s="2">
        <v>20012618</v>
      </c>
      <c r="D124" s="3">
        <v>45170.438275462962</v>
      </c>
      <c r="E124" s="14">
        <v>45161</v>
      </c>
      <c r="F124" s="13">
        <v>45161.333333333336</v>
      </c>
      <c r="G124" s="13">
        <v>45161.6875</v>
      </c>
      <c r="H124" s="15">
        <v>8</v>
      </c>
      <c r="I124" s="2" t="str">
        <f t="shared" si="9"/>
        <v>Posted to HRMS</v>
      </c>
      <c r="J124" s="18" t="str">
        <f>"On-site 24/7 Premium Pay"</f>
        <v>On-site 24/7 Premium Pay</v>
      </c>
      <c r="K124" s="32" t="str">
        <f>"WSH-CENT/SS WORKER"</f>
        <v>WSH-CENT/SS WORKER</v>
      </c>
      <c r="L124" s="80" t="s">
        <v>33</v>
      </c>
      <c r="M124" s="81">
        <v>5</v>
      </c>
      <c r="N124" s="16" t="s">
        <v>26</v>
      </c>
      <c r="O124" s="17" t="s">
        <v>24</v>
      </c>
      <c r="P124" s="17" t="s">
        <v>24</v>
      </c>
      <c r="Q124" s="17" t="s">
        <v>24</v>
      </c>
      <c r="R124" s="17" t="s">
        <v>24</v>
      </c>
      <c r="S124" s="17" t="s">
        <v>24</v>
      </c>
      <c r="T124" s="17" t="s">
        <v>24</v>
      </c>
      <c r="U124" s="25"/>
      <c r="V124" s="11" t="s">
        <v>24</v>
      </c>
      <c r="W124" s="70" t="s">
        <v>24</v>
      </c>
    </row>
    <row r="125" spans="1:23" ht="15" thickBot="1" x14ac:dyDescent="0.4">
      <c r="A125" s="31">
        <v>54100101</v>
      </c>
      <c r="B125" s="2" t="str">
        <f t="shared" si="8"/>
        <v>Daniel Kresse</v>
      </c>
      <c r="C125" s="2">
        <v>20012618</v>
      </c>
      <c r="D125" s="3">
        <v>45170.438634259262</v>
      </c>
      <c r="E125" s="14">
        <v>45162</v>
      </c>
      <c r="F125" s="13">
        <v>45162.333333333336</v>
      </c>
      <c r="G125" s="13">
        <v>45162.6875</v>
      </c>
      <c r="H125" s="15">
        <v>8</v>
      </c>
      <c r="I125" s="2" t="str">
        <f t="shared" si="9"/>
        <v>Posted to HRMS</v>
      </c>
      <c r="J125" s="18" t="str">
        <f>"Regular Hours Worked (full time/salary)"</f>
        <v>Regular Hours Worked (full time/salary)</v>
      </c>
      <c r="K125" s="32" t="str">
        <f>"WSH-CENT/SS WORKER"</f>
        <v>WSH-CENT/SS WORKER</v>
      </c>
      <c r="L125" s="80" t="s">
        <v>27</v>
      </c>
      <c r="M125" s="81" t="s">
        <v>24</v>
      </c>
      <c r="N125" s="16" t="s">
        <v>24</v>
      </c>
      <c r="O125" s="17" t="s">
        <v>24</v>
      </c>
      <c r="P125" s="17" t="s">
        <v>24</v>
      </c>
      <c r="Q125" s="17" t="s">
        <v>24</v>
      </c>
      <c r="R125" s="17" t="s">
        <v>24</v>
      </c>
      <c r="S125" s="17" t="s">
        <v>24</v>
      </c>
      <c r="T125" s="17" t="s">
        <v>24</v>
      </c>
      <c r="U125" s="25"/>
      <c r="V125" s="11" t="s">
        <v>24</v>
      </c>
      <c r="W125" s="70" t="s">
        <v>24</v>
      </c>
    </row>
    <row r="126" spans="1:23" ht="15" thickBot="1" x14ac:dyDescent="0.4">
      <c r="A126" s="31">
        <v>54100086</v>
      </c>
      <c r="B126" s="2" t="str">
        <f t="shared" si="8"/>
        <v>Daniel Kresse</v>
      </c>
      <c r="C126" s="2">
        <v>20012618</v>
      </c>
      <c r="D126" s="3">
        <v>45170.438310185185</v>
      </c>
      <c r="E126" s="14">
        <v>45163</v>
      </c>
      <c r="F126" s="13">
        <v>45163.333333333336</v>
      </c>
      <c r="G126" s="13">
        <v>45163.6875</v>
      </c>
      <c r="H126" s="15">
        <v>8</v>
      </c>
      <c r="I126" s="2" t="str">
        <f t="shared" si="9"/>
        <v>Posted to HRMS</v>
      </c>
      <c r="J126" s="18" t="str">
        <f>"On-site 24/7 Premium Pay"</f>
        <v>On-site 24/7 Premium Pay</v>
      </c>
      <c r="K126" s="32" t="str">
        <f>"WSH-CENT/SS WORKER"</f>
        <v>WSH-CENT/SS WORKER</v>
      </c>
      <c r="L126" s="80" t="s">
        <v>64</v>
      </c>
      <c r="M126" s="81">
        <v>15.5</v>
      </c>
      <c r="N126" s="16" t="s">
        <v>31</v>
      </c>
      <c r="O126" s="17">
        <v>0.5</v>
      </c>
      <c r="P126" s="17" t="s">
        <v>70</v>
      </c>
      <c r="Q126" s="17">
        <v>1200</v>
      </c>
      <c r="R126" s="17">
        <v>50.53</v>
      </c>
      <c r="S126" s="17">
        <v>52.95</v>
      </c>
      <c r="T126" s="17">
        <f>(R126*O126)+(S126*O126)</f>
        <v>51.74</v>
      </c>
      <c r="U126" s="25"/>
      <c r="V126" s="11" t="s">
        <v>24</v>
      </c>
      <c r="W126" s="70" t="s">
        <v>24</v>
      </c>
    </row>
    <row r="127" spans="1:23" ht="15" thickBot="1" x14ac:dyDescent="0.4">
      <c r="A127" s="31">
        <v>54100102</v>
      </c>
      <c r="B127" s="2" t="str">
        <f t="shared" si="8"/>
        <v>Daniel Kresse</v>
      </c>
      <c r="C127" s="2">
        <v>20012618</v>
      </c>
      <c r="D127" s="3">
        <v>45170.438657407409</v>
      </c>
      <c r="E127" s="14">
        <v>45164</v>
      </c>
      <c r="F127" s="14">
        <v>45164</v>
      </c>
      <c r="G127" s="13">
        <v>45164.999305555553</v>
      </c>
      <c r="H127" s="15">
        <v>0</v>
      </c>
      <c r="I127" s="2" t="str">
        <f t="shared" si="9"/>
        <v>Posted to HRMS</v>
      </c>
      <c r="J127" s="18" t="str">
        <f>"Marked As Day Off"</f>
        <v>Marked As Day Off</v>
      </c>
      <c r="K127" s="32" t="str">
        <f>"N/A"</f>
        <v>N/A</v>
      </c>
      <c r="L127" s="80" t="s">
        <v>28</v>
      </c>
      <c r="M127" s="81">
        <v>11.5</v>
      </c>
      <c r="N127" s="16" t="s">
        <v>26</v>
      </c>
      <c r="O127" s="17" t="s">
        <v>24</v>
      </c>
      <c r="P127" s="17" t="s">
        <v>24</v>
      </c>
      <c r="Q127" s="17" t="s">
        <v>24</v>
      </c>
      <c r="R127" s="17" t="s">
        <v>24</v>
      </c>
      <c r="S127" s="17" t="s">
        <v>24</v>
      </c>
      <c r="T127" s="17" t="s">
        <v>24</v>
      </c>
      <c r="U127" s="25"/>
      <c r="V127" s="11" t="s">
        <v>24</v>
      </c>
      <c r="W127" s="70" t="s">
        <v>24</v>
      </c>
    </row>
    <row r="128" spans="1:23" ht="15" thickBot="1" x14ac:dyDescent="0.4">
      <c r="A128" s="31">
        <v>54100103</v>
      </c>
      <c r="B128" s="2" t="str">
        <f t="shared" si="8"/>
        <v>Daniel Kresse</v>
      </c>
      <c r="C128" s="2">
        <v>20012618</v>
      </c>
      <c r="D128" s="3">
        <v>45170.438680555555</v>
      </c>
      <c r="E128" s="14">
        <v>45165</v>
      </c>
      <c r="F128" s="14">
        <v>45165</v>
      </c>
      <c r="G128" s="13">
        <v>45165.999305555553</v>
      </c>
      <c r="H128" s="15">
        <v>0</v>
      </c>
      <c r="I128" s="2" t="str">
        <f t="shared" si="9"/>
        <v>Posted to HRMS</v>
      </c>
      <c r="J128" s="18" t="str">
        <f>"Marked As Day Off"</f>
        <v>Marked As Day Off</v>
      </c>
      <c r="K128" s="32" t="str">
        <f>"N/A"</f>
        <v>N/A</v>
      </c>
      <c r="L128" s="80" t="s">
        <v>27</v>
      </c>
      <c r="M128" s="81" t="s">
        <v>24</v>
      </c>
      <c r="N128" s="16" t="s">
        <v>24</v>
      </c>
      <c r="O128" s="17" t="s">
        <v>24</v>
      </c>
      <c r="P128" s="17" t="s">
        <v>24</v>
      </c>
      <c r="Q128" s="17" t="s">
        <v>24</v>
      </c>
      <c r="R128" s="17" t="s">
        <v>24</v>
      </c>
      <c r="S128" s="17" t="s">
        <v>24</v>
      </c>
      <c r="T128" s="17" t="s">
        <v>24</v>
      </c>
      <c r="U128" s="25"/>
      <c r="V128" s="11" t="s">
        <v>24</v>
      </c>
      <c r="W128" s="70" t="s">
        <v>24</v>
      </c>
    </row>
    <row r="129" spans="1:23" ht="15" thickBot="1" x14ac:dyDescent="0.4">
      <c r="A129" s="31">
        <v>54100087</v>
      </c>
      <c r="B129" s="2" t="str">
        <f t="shared" si="8"/>
        <v>Daniel Kresse</v>
      </c>
      <c r="C129" s="2">
        <v>20012618</v>
      </c>
      <c r="D129" s="3">
        <v>45170.438333333332</v>
      </c>
      <c r="E129" s="14">
        <v>45166</v>
      </c>
      <c r="F129" s="13">
        <v>45166.333333333336</v>
      </c>
      <c r="G129" s="13">
        <v>45166.6875</v>
      </c>
      <c r="H129" s="15">
        <v>8</v>
      </c>
      <c r="I129" s="2" t="str">
        <f t="shared" si="9"/>
        <v>Posted to HRMS</v>
      </c>
      <c r="J129" s="18" t="str">
        <f>"On-site 24/7 Premium Pay"</f>
        <v>On-site 24/7 Premium Pay</v>
      </c>
      <c r="K129" s="32" t="str">
        <f>"WSH-CENT/SS WORKER"</f>
        <v>WSH-CENT/SS WORKER</v>
      </c>
      <c r="L129" s="80" t="s">
        <v>33</v>
      </c>
      <c r="M129" s="81">
        <v>5</v>
      </c>
      <c r="N129" s="16" t="s">
        <v>26</v>
      </c>
      <c r="O129" s="17" t="s">
        <v>24</v>
      </c>
      <c r="P129" s="17" t="s">
        <v>24</v>
      </c>
      <c r="Q129" s="17" t="s">
        <v>24</v>
      </c>
      <c r="R129" s="17" t="s">
        <v>24</v>
      </c>
      <c r="S129" s="17" t="s">
        <v>24</v>
      </c>
      <c r="T129" s="17" t="s">
        <v>24</v>
      </c>
      <c r="U129" s="25"/>
      <c r="V129" s="11" t="s">
        <v>24</v>
      </c>
      <c r="W129" s="70" t="s">
        <v>24</v>
      </c>
    </row>
    <row r="130" spans="1:23" ht="15" thickBot="1" x14ac:dyDescent="0.4">
      <c r="A130" s="31">
        <v>54100088</v>
      </c>
      <c r="B130" s="2" t="str">
        <f t="shared" si="8"/>
        <v>Daniel Kresse</v>
      </c>
      <c r="C130" s="2">
        <v>20012618</v>
      </c>
      <c r="D130" s="3">
        <v>45170.438344907408</v>
      </c>
      <c r="E130" s="14">
        <v>45167</v>
      </c>
      <c r="F130" s="13">
        <v>45167.333333333336</v>
      </c>
      <c r="G130" s="13">
        <v>45167.6875</v>
      </c>
      <c r="H130" s="15">
        <v>8</v>
      </c>
      <c r="I130" s="2" t="str">
        <f t="shared" si="9"/>
        <v>Posted to HRMS</v>
      </c>
      <c r="J130" s="18" t="str">
        <f>"On-site 24/7 Premium Pay"</f>
        <v>On-site 24/7 Premium Pay</v>
      </c>
      <c r="K130" s="32" t="str">
        <f>"WSH-CENT/SS WORKER"</f>
        <v>WSH-CENT/SS WORKER</v>
      </c>
      <c r="L130" s="80" t="s">
        <v>33</v>
      </c>
      <c r="M130" s="81">
        <v>5</v>
      </c>
      <c r="N130" s="16" t="s">
        <v>26</v>
      </c>
      <c r="O130" s="17" t="s">
        <v>24</v>
      </c>
      <c r="P130" s="17" t="s">
        <v>24</v>
      </c>
      <c r="Q130" s="17" t="s">
        <v>24</v>
      </c>
      <c r="R130" s="17" t="s">
        <v>24</v>
      </c>
      <c r="S130" s="17" t="s">
        <v>24</v>
      </c>
      <c r="T130" s="17" t="s">
        <v>24</v>
      </c>
      <c r="U130" s="25"/>
      <c r="V130" s="11" t="s">
        <v>24</v>
      </c>
      <c r="W130" s="70" t="s">
        <v>24</v>
      </c>
    </row>
    <row r="131" spans="1:23" ht="15" thickBot="1" x14ac:dyDescent="0.4">
      <c r="A131" s="31">
        <v>54100089</v>
      </c>
      <c r="B131" s="2" t="str">
        <f t="shared" si="8"/>
        <v>Daniel Kresse</v>
      </c>
      <c r="C131" s="2">
        <v>20012618</v>
      </c>
      <c r="D131" s="3">
        <v>45170.438368055555</v>
      </c>
      <c r="E131" s="14">
        <v>45168</v>
      </c>
      <c r="F131" s="13">
        <v>45168.333333333336</v>
      </c>
      <c r="G131" s="13">
        <v>45168.6875</v>
      </c>
      <c r="H131" s="15">
        <v>8</v>
      </c>
      <c r="I131" s="2" t="str">
        <f t="shared" si="9"/>
        <v>Posted to HRMS</v>
      </c>
      <c r="J131" s="18" t="str">
        <f>"On-site 24/7 Premium Pay"</f>
        <v>On-site 24/7 Premium Pay</v>
      </c>
      <c r="K131" s="32" t="str">
        <f>"WSH-CENT/SS WORKER"</f>
        <v>WSH-CENT/SS WORKER</v>
      </c>
      <c r="L131" s="80" t="s">
        <v>33</v>
      </c>
      <c r="M131" s="81">
        <v>5</v>
      </c>
      <c r="N131" s="16" t="s">
        <v>26</v>
      </c>
      <c r="O131" s="17" t="s">
        <v>24</v>
      </c>
      <c r="P131" s="17" t="s">
        <v>24</v>
      </c>
      <c r="Q131" s="17" t="s">
        <v>24</v>
      </c>
      <c r="R131" s="17" t="s">
        <v>24</v>
      </c>
      <c r="S131" s="17" t="s">
        <v>24</v>
      </c>
      <c r="T131" s="17" t="s">
        <v>24</v>
      </c>
      <c r="U131" s="25"/>
      <c r="V131" s="11" t="s">
        <v>24</v>
      </c>
      <c r="W131" s="70" t="s">
        <v>24</v>
      </c>
    </row>
    <row r="132" spans="1:23" ht="15" thickBot="1" x14ac:dyDescent="0.4">
      <c r="A132" s="31">
        <v>54100105</v>
      </c>
      <c r="B132" s="2" t="str">
        <f t="shared" si="8"/>
        <v>Daniel Kresse</v>
      </c>
      <c r="C132" s="2">
        <v>20012618</v>
      </c>
      <c r="D132" s="3">
        <v>45170.438726851855</v>
      </c>
      <c r="E132" s="14">
        <v>45169</v>
      </c>
      <c r="F132" s="13">
        <v>45169.333333333336</v>
      </c>
      <c r="G132" s="13">
        <v>45169.6875</v>
      </c>
      <c r="H132" s="15">
        <v>8</v>
      </c>
      <c r="I132" s="2" t="str">
        <f t="shared" si="9"/>
        <v>Posted to HRMS</v>
      </c>
      <c r="J132" s="18" t="str">
        <f>"On-site 24/7 Premium Pay"</f>
        <v>On-site 24/7 Premium Pay</v>
      </c>
      <c r="K132" s="32" t="str">
        <f>"WSH-CENT/SS WORKER"</f>
        <v>WSH-CENT/SS WORKER</v>
      </c>
      <c r="L132" s="80" t="s">
        <v>27</v>
      </c>
      <c r="M132" s="81" t="s">
        <v>24</v>
      </c>
      <c r="N132" s="16" t="s">
        <v>24</v>
      </c>
      <c r="O132" s="17" t="s">
        <v>24</v>
      </c>
      <c r="P132" s="17" t="s">
        <v>24</v>
      </c>
      <c r="Q132" s="17" t="s">
        <v>24</v>
      </c>
      <c r="R132" s="17" t="s">
        <v>24</v>
      </c>
      <c r="S132" s="17" t="s">
        <v>24</v>
      </c>
      <c r="T132" s="17" t="s">
        <v>24</v>
      </c>
      <c r="U132" s="25"/>
      <c r="V132" s="11" t="s">
        <v>24</v>
      </c>
      <c r="W132" s="70" t="s">
        <v>24</v>
      </c>
    </row>
    <row r="133" spans="1:23" ht="15" thickBot="1" x14ac:dyDescent="0.4">
      <c r="A133" s="31">
        <v>54316046</v>
      </c>
      <c r="B133" s="2" t="str">
        <f t="shared" si="8"/>
        <v>Daniel Kresse</v>
      </c>
      <c r="C133" s="2">
        <v>20012618</v>
      </c>
      <c r="D133" s="3">
        <v>45184.55369212963</v>
      </c>
      <c r="E133" s="14">
        <v>45170</v>
      </c>
      <c r="F133" s="13">
        <v>45170.333333333336</v>
      </c>
      <c r="G133" s="13">
        <v>45170.6875</v>
      </c>
      <c r="H133" s="15">
        <v>8</v>
      </c>
      <c r="I133" s="2" t="str">
        <f t="shared" si="9"/>
        <v>Posted to HRMS</v>
      </c>
      <c r="J133" s="18" t="str">
        <f>"On-site 24/7 Premium Pay"</f>
        <v>On-site 24/7 Premium Pay</v>
      </c>
      <c r="K133" s="32" t="str">
        <f>"WSH-CENT/SS WORKER"</f>
        <v>WSH-CENT/SS WORKER</v>
      </c>
      <c r="L133" s="80" t="s">
        <v>64</v>
      </c>
      <c r="M133" s="81">
        <v>15.5</v>
      </c>
      <c r="N133" s="16" t="s">
        <v>31</v>
      </c>
      <c r="O133" s="17">
        <v>0.5</v>
      </c>
      <c r="P133" s="17" t="s">
        <v>70</v>
      </c>
      <c r="Q133" s="17">
        <v>1200</v>
      </c>
      <c r="R133" s="17">
        <v>50.53</v>
      </c>
      <c r="S133" s="17">
        <v>52.95</v>
      </c>
      <c r="T133" s="17">
        <f>(R133*O133)+(S133*O133)</f>
        <v>51.74</v>
      </c>
      <c r="U133" s="25"/>
      <c r="V133" s="11" t="s">
        <v>24</v>
      </c>
      <c r="W133" s="70" t="s">
        <v>24</v>
      </c>
    </row>
    <row r="134" spans="1:23" ht="15" thickBot="1" x14ac:dyDescent="0.4">
      <c r="A134" s="31">
        <v>54316051</v>
      </c>
      <c r="B134" s="2" t="str">
        <f t="shared" si="8"/>
        <v>Daniel Kresse</v>
      </c>
      <c r="C134" s="2">
        <v>20012618</v>
      </c>
      <c r="D134" s="3">
        <v>45184.553854166668</v>
      </c>
      <c r="E134" s="14">
        <v>45171</v>
      </c>
      <c r="F134" s="14">
        <v>45171</v>
      </c>
      <c r="G134" s="13">
        <v>45171.999305555553</v>
      </c>
      <c r="H134" s="15">
        <v>0</v>
      </c>
      <c r="I134" s="2" t="str">
        <f t="shared" si="9"/>
        <v>Posted to HRMS</v>
      </c>
      <c r="J134" s="18" t="str">
        <f>"Marked As Day Off"</f>
        <v>Marked As Day Off</v>
      </c>
      <c r="K134" s="32" t="str">
        <f>"N/A"</f>
        <v>N/A</v>
      </c>
      <c r="L134" s="80" t="s">
        <v>39</v>
      </c>
      <c r="M134" s="81">
        <v>12</v>
      </c>
      <c r="N134" s="16" t="s">
        <v>26</v>
      </c>
      <c r="O134" s="17" t="s">
        <v>24</v>
      </c>
      <c r="P134" s="17" t="s">
        <v>24</v>
      </c>
      <c r="Q134" s="17" t="s">
        <v>24</v>
      </c>
      <c r="R134" s="17" t="s">
        <v>24</v>
      </c>
      <c r="S134" s="17" t="s">
        <v>24</v>
      </c>
      <c r="T134" s="17" t="s">
        <v>24</v>
      </c>
      <c r="U134" s="25"/>
      <c r="V134" s="11" t="s">
        <v>24</v>
      </c>
      <c r="W134" s="70" t="s">
        <v>24</v>
      </c>
    </row>
    <row r="135" spans="1:23" ht="15" thickBot="1" x14ac:dyDescent="0.4">
      <c r="A135" s="31">
        <v>54316052</v>
      </c>
      <c r="B135" s="2" t="str">
        <f t="shared" si="8"/>
        <v>Daniel Kresse</v>
      </c>
      <c r="C135" s="2">
        <v>20012618</v>
      </c>
      <c r="D135" s="3">
        <v>45184.553877314815</v>
      </c>
      <c r="E135" s="14">
        <v>45172</v>
      </c>
      <c r="F135" s="14">
        <v>45172</v>
      </c>
      <c r="G135" s="13">
        <v>45172.999305555553</v>
      </c>
      <c r="H135" s="15">
        <v>0</v>
      </c>
      <c r="I135" s="2" t="str">
        <f t="shared" si="9"/>
        <v>Posted to HRMS</v>
      </c>
      <c r="J135" s="18" t="str">
        <f>"Marked As Day Off"</f>
        <v>Marked As Day Off</v>
      </c>
      <c r="K135" s="32" t="str">
        <f>"N/A"</f>
        <v>N/A</v>
      </c>
      <c r="L135" s="80" t="s">
        <v>39</v>
      </c>
      <c r="M135" s="81">
        <v>12</v>
      </c>
      <c r="N135" s="16" t="s">
        <v>26</v>
      </c>
      <c r="O135" s="17" t="s">
        <v>24</v>
      </c>
      <c r="P135" s="17" t="s">
        <v>24</v>
      </c>
      <c r="Q135" s="17" t="s">
        <v>24</v>
      </c>
      <c r="R135" s="17" t="s">
        <v>24</v>
      </c>
      <c r="S135" s="17" t="s">
        <v>24</v>
      </c>
      <c r="T135" s="17" t="s">
        <v>24</v>
      </c>
      <c r="U135" s="25"/>
      <c r="V135" s="11" t="s">
        <v>24</v>
      </c>
      <c r="W135" s="70" t="s">
        <v>24</v>
      </c>
    </row>
    <row r="136" spans="1:23" ht="15" thickBot="1" x14ac:dyDescent="0.4">
      <c r="A136" s="31">
        <v>54316054</v>
      </c>
      <c r="B136" s="2" t="str">
        <f t="shared" si="8"/>
        <v>Daniel Kresse</v>
      </c>
      <c r="C136" s="2">
        <v>20012618</v>
      </c>
      <c r="D136" s="3">
        <v>45184.553912037038</v>
      </c>
      <c r="E136" s="14">
        <v>45174</v>
      </c>
      <c r="F136" s="13">
        <v>45174.333333333336</v>
      </c>
      <c r="G136" s="13">
        <v>45174.6875</v>
      </c>
      <c r="H136" s="15">
        <v>8</v>
      </c>
      <c r="I136" s="2" t="str">
        <f t="shared" si="9"/>
        <v>Posted to HRMS</v>
      </c>
      <c r="J136" s="18" t="str">
        <f>"On-site 24/7 Premium Pay"</f>
        <v>On-site 24/7 Premium Pay</v>
      </c>
      <c r="K136" s="32" t="str">
        <f>"WSH-CENT/SS WORKER"</f>
        <v>WSH-CENT/SS WORKER</v>
      </c>
      <c r="L136" s="80" t="s">
        <v>33</v>
      </c>
      <c r="M136" s="81">
        <v>5</v>
      </c>
      <c r="N136" s="16" t="s">
        <v>26</v>
      </c>
      <c r="O136" s="17" t="s">
        <v>24</v>
      </c>
      <c r="P136" s="17" t="s">
        <v>24</v>
      </c>
      <c r="Q136" s="17" t="s">
        <v>24</v>
      </c>
      <c r="R136" s="17" t="s">
        <v>24</v>
      </c>
      <c r="S136" s="17" t="s">
        <v>24</v>
      </c>
      <c r="T136" s="17" t="s">
        <v>24</v>
      </c>
      <c r="U136" s="25"/>
      <c r="V136" s="11" t="s">
        <v>24</v>
      </c>
      <c r="W136" s="70" t="s">
        <v>24</v>
      </c>
    </row>
    <row r="137" spans="1:23" ht="15" thickBot="1" x14ac:dyDescent="0.4">
      <c r="A137" s="31">
        <v>54316055</v>
      </c>
      <c r="B137" s="2" t="str">
        <f t="shared" si="8"/>
        <v>Daniel Kresse</v>
      </c>
      <c r="C137" s="2">
        <v>20012618</v>
      </c>
      <c r="D137" s="3">
        <v>45184.553935185184</v>
      </c>
      <c r="E137" s="14">
        <v>45175</v>
      </c>
      <c r="F137" s="13">
        <v>45175.333333333336</v>
      </c>
      <c r="G137" s="13">
        <v>45175.6875</v>
      </c>
      <c r="H137" s="15">
        <v>8</v>
      </c>
      <c r="I137" s="2" t="str">
        <f t="shared" si="9"/>
        <v>Posted to HRMS</v>
      </c>
      <c r="J137" s="18" t="str">
        <f>"On-site 24/7 Premium Pay"</f>
        <v>On-site 24/7 Premium Pay</v>
      </c>
      <c r="K137" s="32" t="str">
        <f>"WSH-CENT/SS WORKER"</f>
        <v>WSH-CENT/SS WORKER</v>
      </c>
      <c r="L137" s="80" t="s">
        <v>33</v>
      </c>
      <c r="M137" s="81">
        <v>5</v>
      </c>
      <c r="N137" s="16" t="s">
        <v>26</v>
      </c>
      <c r="O137" s="17" t="s">
        <v>24</v>
      </c>
      <c r="P137" s="17" t="s">
        <v>24</v>
      </c>
      <c r="Q137" s="17" t="s">
        <v>24</v>
      </c>
      <c r="R137" s="17" t="s">
        <v>24</v>
      </c>
      <c r="S137" s="17" t="s">
        <v>24</v>
      </c>
      <c r="T137" s="17" t="s">
        <v>24</v>
      </c>
      <c r="U137" s="25"/>
      <c r="V137" s="11" t="s">
        <v>24</v>
      </c>
      <c r="W137" s="70" t="s">
        <v>24</v>
      </c>
    </row>
    <row r="138" spans="1:23" ht="15" thickBot="1" x14ac:dyDescent="0.4">
      <c r="A138" s="31">
        <v>54316050</v>
      </c>
      <c r="B138" s="2" t="str">
        <f t="shared" si="8"/>
        <v>Daniel Kresse</v>
      </c>
      <c r="C138" s="2">
        <v>20012618</v>
      </c>
      <c r="D138" s="3">
        <v>45184.553842592592</v>
      </c>
      <c r="E138" s="14">
        <v>45176</v>
      </c>
      <c r="F138" s="13">
        <v>45176.333333333336</v>
      </c>
      <c r="G138" s="13">
        <v>45176.6875</v>
      </c>
      <c r="H138" s="15">
        <v>8</v>
      </c>
      <c r="I138" s="2" t="str">
        <f t="shared" si="9"/>
        <v>Posted to HRMS</v>
      </c>
      <c r="J138" s="18" t="str">
        <f>"Regular Hours Worked (full time/salary)"</f>
        <v>Regular Hours Worked (full time/salary)</v>
      </c>
      <c r="K138" s="32" t="str">
        <f>"WSH-CENT/SS WORKER"</f>
        <v>WSH-CENT/SS WORKER</v>
      </c>
      <c r="L138" s="80" t="s">
        <v>27</v>
      </c>
      <c r="M138" s="81" t="s">
        <v>24</v>
      </c>
      <c r="N138" s="16" t="s">
        <v>24</v>
      </c>
      <c r="O138" s="17" t="s">
        <v>24</v>
      </c>
      <c r="P138" s="17" t="s">
        <v>24</v>
      </c>
      <c r="Q138" s="17" t="s">
        <v>24</v>
      </c>
      <c r="R138" s="17" t="s">
        <v>24</v>
      </c>
      <c r="S138" s="17" t="s">
        <v>24</v>
      </c>
      <c r="T138" s="17" t="s">
        <v>24</v>
      </c>
      <c r="U138" s="25"/>
      <c r="V138" s="11" t="s">
        <v>24</v>
      </c>
      <c r="W138" s="70" t="s">
        <v>24</v>
      </c>
    </row>
    <row r="139" spans="1:23" ht="15" thickBot="1" x14ac:dyDescent="0.4">
      <c r="A139" s="31">
        <v>54316056</v>
      </c>
      <c r="B139" s="2" t="str">
        <f t="shared" si="8"/>
        <v>Daniel Kresse</v>
      </c>
      <c r="C139" s="2">
        <v>20012618</v>
      </c>
      <c r="D139" s="3">
        <v>45184.55395833333</v>
      </c>
      <c r="E139" s="14">
        <v>45177</v>
      </c>
      <c r="F139" s="13">
        <v>45177.333333333336</v>
      </c>
      <c r="G139" s="13">
        <v>45177.6875</v>
      </c>
      <c r="H139" s="15">
        <v>8</v>
      </c>
      <c r="I139" s="2" t="str">
        <f t="shared" si="9"/>
        <v>Posted to HRMS</v>
      </c>
      <c r="J139" s="18" t="str">
        <f>"On-site 24/7 Premium Pay"</f>
        <v>On-site 24/7 Premium Pay</v>
      </c>
      <c r="K139" s="32" t="str">
        <f>"WSH-CENT/SS WORKER"</f>
        <v>WSH-CENT/SS WORKER</v>
      </c>
      <c r="L139" s="80" t="s">
        <v>33</v>
      </c>
      <c r="M139" s="81">
        <v>5</v>
      </c>
      <c r="N139" s="16" t="s">
        <v>26</v>
      </c>
      <c r="O139" s="17" t="s">
        <v>24</v>
      </c>
      <c r="P139" s="17" t="s">
        <v>24</v>
      </c>
      <c r="Q139" s="17" t="s">
        <v>24</v>
      </c>
      <c r="R139" s="17" t="s">
        <v>24</v>
      </c>
      <c r="S139" s="17" t="s">
        <v>24</v>
      </c>
      <c r="T139" s="17" t="s">
        <v>24</v>
      </c>
      <c r="U139" s="25"/>
      <c r="V139" s="11" t="s">
        <v>24</v>
      </c>
      <c r="W139" s="70" t="s">
        <v>24</v>
      </c>
    </row>
    <row r="140" spans="1:23" ht="15" thickBot="1" x14ac:dyDescent="0.4">
      <c r="A140" s="31">
        <v>54316063</v>
      </c>
      <c r="B140" s="2" t="str">
        <f t="shared" si="8"/>
        <v>Daniel Kresse</v>
      </c>
      <c r="C140" s="2">
        <v>20012618</v>
      </c>
      <c r="D140" s="3">
        <v>45184.554027777776</v>
      </c>
      <c r="E140" s="14">
        <v>45178</v>
      </c>
      <c r="F140" s="14">
        <v>45178</v>
      </c>
      <c r="G140" s="13">
        <v>45178.999305555553</v>
      </c>
      <c r="H140" s="15">
        <v>0</v>
      </c>
      <c r="I140" s="2" t="str">
        <f t="shared" si="9"/>
        <v>Posted to HRMS</v>
      </c>
      <c r="J140" s="18" t="str">
        <f>"Marked As Day Off"</f>
        <v>Marked As Day Off</v>
      </c>
      <c r="K140" s="32" t="str">
        <f>"N/A"</f>
        <v>N/A</v>
      </c>
      <c r="L140" s="80" t="s">
        <v>33</v>
      </c>
      <c r="M140" s="81">
        <v>5</v>
      </c>
      <c r="N140" s="16" t="s">
        <v>26</v>
      </c>
      <c r="O140" s="17" t="s">
        <v>24</v>
      </c>
      <c r="P140" s="17" t="s">
        <v>24</v>
      </c>
      <c r="Q140" s="17" t="s">
        <v>24</v>
      </c>
      <c r="R140" s="17" t="s">
        <v>24</v>
      </c>
      <c r="S140" s="17" t="s">
        <v>24</v>
      </c>
      <c r="T140" s="17" t="s">
        <v>24</v>
      </c>
      <c r="U140" s="25"/>
      <c r="V140" s="11" t="s">
        <v>24</v>
      </c>
      <c r="W140" s="70" t="s">
        <v>24</v>
      </c>
    </row>
    <row r="141" spans="1:23" ht="15" thickBot="1" x14ac:dyDescent="0.4">
      <c r="A141" s="31">
        <v>54316065</v>
      </c>
      <c r="B141" s="2" t="str">
        <f t="shared" ref="B141:B204" si="10">"Daniel Kresse"</f>
        <v>Daniel Kresse</v>
      </c>
      <c r="C141" s="2">
        <v>20012618</v>
      </c>
      <c r="D141" s="3">
        <v>45184.554062499999</v>
      </c>
      <c r="E141" s="14">
        <v>45179</v>
      </c>
      <c r="F141" s="14">
        <v>45179</v>
      </c>
      <c r="G141" s="13">
        <v>45179.999305555553</v>
      </c>
      <c r="H141" s="15">
        <v>0</v>
      </c>
      <c r="I141" s="2" t="str">
        <f t="shared" si="9"/>
        <v>Posted to HRMS</v>
      </c>
      <c r="J141" s="18" t="str">
        <f>"Marked As Day Off"</f>
        <v>Marked As Day Off</v>
      </c>
      <c r="K141" s="32" t="str">
        <f>"N/A"</f>
        <v>N/A</v>
      </c>
      <c r="L141" s="80" t="s">
        <v>27</v>
      </c>
      <c r="M141" s="81" t="s">
        <v>24</v>
      </c>
      <c r="N141" s="16" t="s">
        <v>24</v>
      </c>
      <c r="O141" s="17" t="s">
        <v>24</v>
      </c>
      <c r="P141" s="17" t="s">
        <v>24</v>
      </c>
      <c r="Q141" s="17" t="s">
        <v>24</v>
      </c>
      <c r="R141" s="17" t="s">
        <v>24</v>
      </c>
      <c r="S141" s="17" t="s">
        <v>24</v>
      </c>
      <c r="T141" s="17" t="s">
        <v>24</v>
      </c>
      <c r="U141" s="25"/>
      <c r="V141" s="11" t="s">
        <v>24</v>
      </c>
      <c r="W141" s="70" t="s">
        <v>24</v>
      </c>
    </row>
    <row r="142" spans="1:23" ht="15" thickBot="1" x14ac:dyDescent="0.4">
      <c r="A142" s="31">
        <v>54316066</v>
      </c>
      <c r="B142" s="2" t="str">
        <f t="shared" si="10"/>
        <v>Daniel Kresse</v>
      </c>
      <c r="C142" s="2">
        <v>20012618</v>
      </c>
      <c r="D142" s="3">
        <v>45184.554085648146</v>
      </c>
      <c r="E142" s="14">
        <v>45180</v>
      </c>
      <c r="F142" s="13">
        <v>45180.333333333336</v>
      </c>
      <c r="G142" s="13">
        <v>45180.6875</v>
      </c>
      <c r="H142" s="15">
        <v>8</v>
      </c>
      <c r="I142" s="2" t="str">
        <f t="shared" si="9"/>
        <v>Posted to HRMS</v>
      </c>
      <c r="J142" s="18" t="str">
        <f>"On-site 24/7 Premium Pay"</f>
        <v>On-site 24/7 Premium Pay</v>
      </c>
      <c r="K142" s="32" t="str">
        <f>"WSH-CENT/SS WORKER"</f>
        <v>WSH-CENT/SS WORKER</v>
      </c>
      <c r="L142" s="80" t="s">
        <v>33</v>
      </c>
      <c r="M142" s="81">
        <v>5</v>
      </c>
      <c r="N142" s="16" t="s">
        <v>26</v>
      </c>
      <c r="O142" s="17" t="s">
        <v>24</v>
      </c>
      <c r="P142" s="17" t="s">
        <v>24</v>
      </c>
      <c r="Q142" s="17" t="s">
        <v>24</v>
      </c>
      <c r="R142" s="17" t="s">
        <v>24</v>
      </c>
      <c r="S142" s="17" t="s">
        <v>24</v>
      </c>
      <c r="T142" s="17" t="s">
        <v>24</v>
      </c>
      <c r="U142" s="25"/>
      <c r="V142" s="11" t="s">
        <v>24</v>
      </c>
      <c r="W142" s="70" t="s">
        <v>24</v>
      </c>
    </row>
    <row r="143" spans="1:23" ht="15" thickBot="1" x14ac:dyDescent="0.4">
      <c r="A143" s="31">
        <v>54316068</v>
      </c>
      <c r="B143" s="2" t="str">
        <f t="shared" si="10"/>
        <v>Daniel Kresse</v>
      </c>
      <c r="C143" s="2">
        <v>20012618</v>
      </c>
      <c r="D143" s="3">
        <v>45184.554108796299</v>
      </c>
      <c r="E143" s="14">
        <v>45181</v>
      </c>
      <c r="F143" s="13">
        <v>45181.333333333336</v>
      </c>
      <c r="G143" s="13">
        <v>45181.6875</v>
      </c>
      <c r="H143" s="15">
        <v>8</v>
      </c>
      <c r="I143" s="2" t="str">
        <f t="shared" si="9"/>
        <v>Posted to HRMS</v>
      </c>
      <c r="J143" s="18" t="str">
        <f>"On-site 24/7 Premium Pay"</f>
        <v>On-site 24/7 Premium Pay</v>
      </c>
      <c r="K143" s="32" t="str">
        <f>"WSH-CENT/SS WORKER"</f>
        <v>WSH-CENT/SS WORKER</v>
      </c>
      <c r="L143" s="80" t="s">
        <v>27</v>
      </c>
      <c r="M143" s="81" t="s">
        <v>24</v>
      </c>
      <c r="N143" s="16" t="s">
        <v>24</v>
      </c>
      <c r="O143" s="17" t="s">
        <v>24</v>
      </c>
      <c r="P143" s="17" t="s">
        <v>24</v>
      </c>
      <c r="Q143" s="17" t="s">
        <v>24</v>
      </c>
      <c r="R143" s="17" t="s">
        <v>24</v>
      </c>
      <c r="S143" s="17" t="s">
        <v>24</v>
      </c>
      <c r="T143" s="17" t="s">
        <v>24</v>
      </c>
      <c r="U143" s="25"/>
      <c r="V143" s="11" t="s">
        <v>24</v>
      </c>
      <c r="W143" s="70" t="s">
        <v>24</v>
      </c>
    </row>
    <row r="144" spans="1:23" ht="15" thickBot="1" x14ac:dyDescent="0.4">
      <c r="A144" s="31">
        <v>54316073</v>
      </c>
      <c r="B144" s="2" t="str">
        <f t="shared" si="10"/>
        <v>Daniel Kresse</v>
      </c>
      <c r="C144" s="2">
        <v>20012618</v>
      </c>
      <c r="D144" s="3">
        <v>45184.554143518515</v>
      </c>
      <c r="E144" s="14">
        <v>45182</v>
      </c>
      <c r="F144" s="13">
        <v>45182.333333333336</v>
      </c>
      <c r="G144" s="13">
        <v>45182.6875</v>
      </c>
      <c r="H144" s="15">
        <v>8</v>
      </c>
      <c r="I144" s="2" t="str">
        <f t="shared" si="9"/>
        <v>Posted to HRMS</v>
      </c>
      <c r="J144" s="18" t="str">
        <f>"On-site 24/7 Premium Pay"</f>
        <v>On-site 24/7 Premium Pay</v>
      </c>
      <c r="K144" s="32" t="str">
        <f>"WSH-CENT/SS WORKER"</f>
        <v>WSH-CENT/SS WORKER</v>
      </c>
      <c r="L144" s="80" t="s">
        <v>64</v>
      </c>
      <c r="M144" s="81">
        <v>15.5</v>
      </c>
      <c r="N144" s="16" t="s">
        <v>31</v>
      </c>
      <c r="O144" s="17">
        <v>0.5</v>
      </c>
      <c r="P144" s="17" t="s">
        <v>70</v>
      </c>
      <c r="Q144" s="17">
        <v>1200</v>
      </c>
      <c r="R144" s="17">
        <v>50.53</v>
      </c>
      <c r="S144" s="17">
        <v>52.95</v>
      </c>
      <c r="T144" s="17">
        <f>(R144*O144)+(S144*O144)</f>
        <v>51.74</v>
      </c>
      <c r="U144" s="99" t="s">
        <v>74</v>
      </c>
      <c r="V144" s="91">
        <f>SUM(H144:H146)*R144</f>
        <v>1212.72</v>
      </c>
      <c r="W144" s="94">
        <f>SUM(M144:M146)*S144</f>
        <v>2462.1750000000002</v>
      </c>
    </row>
    <row r="145" spans="1:23" ht="15" thickBot="1" x14ac:dyDescent="0.4">
      <c r="A145" s="31">
        <v>54316059</v>
      </c>
      <c r="B145" s="2" t="str">
        <f t="shared" si="10"/>
        <v>Daniel Kresse</v>
      </c>
      <c r="C145" s="2">
        <v>20012618</v>
      </c>
      <c r="D145" s="3">
        <v>45184.553993055553</v>
      </c>
      <c r="E145" s="14">
        <v>45183</v>
      </c>
      <c r="F145" s="13">
        <v>45183.333333333336</v>
      </c>
      <c r="G145" s="13">
        <v>45183.6875</v>
      </c>
      <c r="H145" s="15">
        <v>8</v>
      </c>
      <c r="I145" s="2" t="str">
        <f t="shared" si="9"/>
        <v>Posted to HRMS</v>
      </c>
      <c r="J145" s="18" t="str">
        <f>"Regular Hours Worked (full time/salary)"</f>
        <v>Regular Hours Worked (full time/salary)</v>
      </c>
      <c r="K145" s="32" t="str">
        <f>"WSH-CENT/SS WORKER"</f>
        <v>WSH-CENT/SS WORKER</v>
      </c>
      <c r="L145" s="80" t="s">
        <v>64</v>
      </c>
      <c r="M145" s="81">
        <v>15.5</v>
      </c>
      <c r="N145" s="16" t="s">
        <v>31</v>
      </c>
      <c r="O145" s="17">
        <v>0.5</v>
      </c>
      <c r="P145" s="17" t="s">
        <v>70</v>
      </c>
      <c r="Q145" s="17">
        <v>1200</v>
      </c>
      <c r="R145" s="17">
        <v>50.53</v>
      </c>
      <c r="S145" s="17">
        <v>52.95</v>
      </c>
      <c r="T145" s="17">
        <f>(R145*O145)+(S145*O145)</f>
        <v>51.74</v>
      </c>
      <c r="U145" s="99"/>
      <c r="V145" s="92"/>
      <c r="W145" s="95"/>
    </row>
    <row r="146" spans="1:23" ht="15" thickBot="1" x14ac:dyDescent="0.4">
      <c r="A146" s="31">
        <v>54316074</v>
      </c>
      <c r="B146" s="2" t="str">
        <f t="shared" si="10"/>
        <v>Daniel Kresse</v>
      </c>
      <c r="C146" s="2">
        <v>20012618</v>
      </c>
      <c r="D146" s="3">
        <v>45184.554166666669</v>
      </c>
      <c r="E146" s="14">
        <v>45184</v>
      </c>
      <c r="F146" s="13">
        <v>45184.333333333336</v>
      </c>
      <c r="G146" s="13">
        <v>45184.6875</v>
      </c>
      <c r="H146" s="15">
        <v>8</v>
      </c>
      <c r="I146" s="2" t="str">
        <f t="shared" si="9"/>
        <v>Posted to HRMS</v>
      </c>
      <c r="J146" s="18" t="str">
        <f>"On-site 24/7 Premium Pay"</f>
        <v>On-site 24/7 Premium Pay</v>
      </c>
      <c r="K146" s="32" t="str">
        <f>"WSH-CENT/SS WORKER"</f>
        <v>WSH-CENT/SS WORKER</v>
      </c>
      <c r="L146" s="80" t="s">
        <v>64</v>
      </c>
      <c r="M146" s="81">
        <v>15.5</v>
      </c>
      <c r="N146" s="16" t="s">
        <v>31</v>
      </c>
      <c r="O146" s="17">
        <v>0.5</v>
      </c>
      <c r="P146" s="17" t="s">
        <v>70</v>
      </c>
      <c r="Q146" s="17">
        <v>1200</v>
      </c>
      <c r="R146" s="17">
        <v>50.53</v>
      </c>
      <c r="S146" s="17">
        <v>52.95</v>
      </c>
      <c r="T146" s="17">
        <f>(R146*O146)+(S146*O146)</f>
        <v>51.74</v>
      </c>
      <c r="U146" s="99"/>
      <c r="V146" s="93"/>
      <c r="W146" s="96"/>
    </row>
    <row r="147" spans="1:23" ht="15" thickBot="1" x14ac:dyDescent="0.4">
      <c r="A147" s="31">
        <v>54562724</v>
      </c>
      <c r="B147" s="2" t="str">
        <f t="shared" si="10"/>
        <v>Daniel Kresse</v>
      </c>
      <c r="C147" s="2">
        <v>20012618</v>
      </c>
      <c r="D147" s="3">
        <v>45198.444768518515</v>
      </c>
      <c r="E147" s="14">
        <v>45185</v>
      </c>
      <c r="F147" s="14">
        <v>45185</v>
      </c>
      <c r="G147" s="13">
        <v>45185.999305555553</v>
      </c>
      <c r="H147" s="15">
        <v>0</v>
      </c>
      <c r="I147" s="2" t="str">
        <f t="shared" si="9"/>
        <v>Posted to HRMS</v>
      </c>
      <c r="J147" s="18" t="str">
        <f>"Marked As Day Off"</f>
        <v>Marked As Day Off</v>
      </c>
      <c r="K147" s="32" t="str">
        <f>"N/A"</f>
        <v>N/A</v>
      </c>
      <c r="L147" s="80" t="s">
        <v>39</v>
      </c>
      <c r="M147" s="81">
        <v>12</v>
      </c>
      <c r="N147" s="16" t="s">
        <v>26</v>
      </c>
      <c r="O147" s="17" t="s">
        <v>24</v>
      </c>
      <c r="P147" s="17" t="s">
        <v>24</v>
      </c>
      <c r="Q147" s="17" t="s">
        <v>24</v>
      </c>
      <c r="R147" s="17" t="s">
        <v>24</v>
      </c>
      <c r="S147" s="17" t="s">
        <v>24</v>
      </c>
      <c r="T147" s="17" t="s">
        <v>24</v>
      </c>
      <c r="U147" s="25"/>
      <c r="V147" s="11" t="s">
        <v>24</v>
      </c>
      <c r="W147" s="70" t="s">
        <v>24</v>
      </c>
    </row>
    <row r="148" spans="1:23" ht="15" thickBot="1" x14ac:dyDescent="0.4">
      <c r="A148" s="31">
        <v>54562726</v>
      </c>
      <c r="B148" s="2" t="str">
        <f t="shared" si="10"/>
        <v>Daniel Kresse</v>
      </c>
      <c r="C148" s="2">
        <v>20012618</v>
      </c>
      <c r="D148" s="3">
        <v>45198.444803240738</v>
      </c>
      <c r="E148" s="14">
        <v>45186</v>
      </c>
      <c r="F148" s="14">
        <v>45186</v>
      </c>
      <c r="G148" s="13">
        <v>45186.999305555553</v>
      </c>
      <c r="H148" s="15">
        <v>0</v>
      </c>
      <c r="I148" s="2" t="str">
        <f t="shared" si="9"/>
        <v>Posted to HRMS</v>
      </c>
      <c r="J148" s="18" t="str">
        <f>"Marked As Day Off"</f>
        <v>Marked As Day Off</v>
      </c>
      <c r="K148" s="32" t="str">
        <f>"N/A"</f>
        <v>N/A</v>
      </c>
      <c r="L148" s="80" t="s">
        <v>27</v>
      </c>
      <c r="M148" s="81" t="s">
        <v>24</v>
      </c>
      <c r="N148" s="16" t="s">
        <v>24</v>
      </c>
      <c r="O148" s="17" t="s">
        <v>24</v>
      </c>
      <c r="P148" s="17" t="s">
        <v>24</v>
      </c>
      <c r="Q148" s="17" t="s">
        <v>24</v>
      </c>
      <c r="R148" s="17" t="s">
        <v>24</v>
      </c>
      <c r="S148" s="17" t="s">
        <v>24</v>
      </c>
      <c r="T148" s="17" t="s">
        <v>24</v>
      </c>
      <c r="U148" s="25"/>
      <c r="V148" s="11" t="s">
        <v>24</v>
      </c>
      <c r="W148" s="70" t="s">
        <v>24</v>
      </c>
    </row>
    <row r="149" spans="1:23" ht="15" thickBot="1" x14ac:dyDescent="0.4">
      <c r="A149" s="31">
        <v>54562700</v>
      </c>
      <c r="B149" s="2" t="str">
        <f t="shared" si="10"/>
        <v>Daniel Kresse</v>
      </c>
      <c r="C149" s="2">
        <v>20012618</v>
      </c>
      <c r="D149" s="3">
        <v>45198.444247685184</v>
      </c>
      <c r="E149" s="14">
        <v>45187</v>
      </c>
      <c r="F149" s="13">
        <v>45187.333333333336</v>
      </c>
      <c r="G149" s="13">
        <v>45187.6875</v>
      </c>
      <c r="H149" s="15">
        <v>8</v>
      </c>
      <c r="I149" s="2" t="str">
        <f t="shared" si="9"/>
        <v>Posted to HRMS</v>
      </c>
      <c r="J149" s="18" t="str">
        <f>"On-site 24/7 Premium Pay"</f>
        <v>On-site 24/7 Premium Pay</v>
      </c>
      <c r="K149" s="32" t="str">
        <f>"WSH-CENT/SS WORKER"</f>
        <v>WSH-CENT/SS WORKER</v>
      </c>
      <c r="L149" s="80" t="s">
        <v>33</v>
      </c>
      <c r="M149" s="81">
        <v>5</v>
      </c>
      <c r="N149" s="16" t="s">
        <v>26</v>
      </c>
      <c r="O149" s="17" t="s">
        <v>24</v>
      </c>
      <c r="P149" s="17" t="s">
        <v>24</v>
      </c>
      <c r="Q149" s="17" t="s">
        <v>24</v>
      </c>
      <c r="R149" s="17" t="s">
        <v>24</v>
      </c>
      <c r="S149" s="17" t="s">
        <v>24</v>
      </c>
      <c r="T149" s="17" t="s">
        <v>24</v>
      </c>
      <c r="U149" s="25"/>
      <c r="V149" s="11" t="s">
        <v>24</v>
      </c>
      <c r="W149" s="70" t="s">
        <v>24</v>
      </c>
    </row>
    <row r="150" spans="1:23" ht="15" thickBot="1" x14ac:dyDescent="0.4">
      <c r="A150" s="31">
        <v>54562702</v>
      </c>
      <c r="B150" s="2" t="str">
        <f t="shared" si="10"/>
        <v>Daniel Kresse</v>
      </c>
      <c r="C150" s="2">
        <v>20012618</v>
      </c>
      <c r="D150" s="3">
        <v>45198.44427083333</v>
      </c>
      <c r="E150" s="14">
        <v>45188</v>
      </c>
      <c r="F150" s="13">
        <v>45188.333333333336</v>
      </c>
      <c r="G150" s="13">
        <v>45188.6875</v>
      </c>
      <c r="H150" s="15">
        <v>8</v>
      </c>
      <c r="I150" s="2" t="str">
        <f t="shared" si="9"/>
        <v>Posted to HRMS</v>
      </c>
      <c r="J150" s="18" t="str">
        <f>"On-site 24/7 Premium Pay"</f>
        <v>On-site 24/7 Premium Pay</v>
      </c>
      <c r="K150" s="32" t="str">
        <f>"WSH-CENT/SS WORKER"</f>
        <v>WSH-CENT/SS WORKER</v>
      </c>
      <c r="L150" s="80" t="s">
        <v>33</v>
      </c>
      <c r="M150" s="81">
        <v>5</v>
      </c>
      <c r="N150" s="16" t="s">
        <v>26</v>
      </c>
      <c r="O150" s="17" t="s">
        <v>24</v>
      </c>
      <c r="P150" s="17" t="s">
        <v>24</v>
      </c>
      <c r="Q150" s="17" t="s">
        <v>24</v>
      </c>
      <c r="R150" s="17" t="s">
        <v>24</v>
      </c>
      <c r="S150" s="17" t="s">
        <v>24</v>
      </c>
      <c r="T150" s="17" t="s">
        <v>24</v>
      </c>
      <c r="U150" s="25"/>
      <c r="V150" s="11" t="s">
        <v>24</v>
      </c>
      <c r="W150" s="70" t="s">
        <v>24</v>
      </c>
    </row>
    <row r="151" spans="1:23" ht="15" thickBot="1" x14ac:dyDescent="0.4">
      <c r="A151" s="31">
        <v>54562704</v>
      </c>
      <c r="B151" s="2" t="str">
        <f t="shared" si="10"/>
        <v>Daniel Kresse</v>
      </c>
      <c r="C151" s="2">
        <v>20012618</v>
      </c>
      <c r="D151" s="3">
        <v>45198.444293981483</v>
      </c>
      <c r="E151" s="14">
        <v>45189</v>
      </c>
      <c r="F151" s="13">
        <v>45189.333333333336</v>
      </c>
      <c r="G151" s="13">
        <v>45189.6875</v>
      </c>
      <c r="H151" s="15">
        <v>8</v>
      </c>
      <c r="I151" s="2" t="str">
        <f t="shared" si="9"/>
        <v>Posted to HRMS</v>
      </c>
      <c r="J151" s="18" t="str">
        <f>"On-site 24/7 Premium Pay"</f>
        <v>On-site 24/7 Premium Pay</v>
      </c>
      <c r="K151" s="32" t="str">
        <f>"WSH-CENT/SS WORKER"</f>
        <v>WSH-CENT/SS WORKER</v>
      </c>
      <c r="L151" s="80" t="s">
        <v>33</v>
      </c>
      <c r="M151" s="81">
        <v>5</v>
      </c>
      <c r="N151" s="16" t="s">
        <v>26</v>
      </c>
      <c r="O151" s="17" t="s">
        <v>24</v>
      </c>
      <c r="P151" s="17" t="s">
        <v>24</v>
      </c>
      <c r="Q151" s="17" t="s">
        <v>24</v>
      </c>
      <c r="R151" s="17" t="s">
        <v>24</v>
      </c>
      <c r="S151" s="17" t="s">
        <v>24</v>
      </c>
      <c r="T151" s="17" t="s">
        <v>24</v>
      </c>
      <c r="U151" s="25"/>
      <c r="V151" s="11" t="s">
        <v>24</v>
      </c>
      <c r="W151" s="70" t="s">
        <v>24</v>
      </c>
    </row>
    <row r="152" spans="1:23" ht="15" thickBot="1" x14ac:dyDescent="0.4">
      <c r="A152" s="31">
        <v>54562714</v>
      </c>
      <c r="B152" s="2" t="str">
        <f t="shared" si="10"/>
        <v>Daniel Kresse</v>
      </c>
      <c r="C152" s="2">
        <v>20012618</v>
      </c>
      <c r="D152" s="3">
        <v>45198.444502314815</v>
      </c>
      <c r="E152" s="14">
        <v>45190</v>
      </c>
      <c r="F152" s="13">
        <v>45190.333333333336</v>
      </c>
      <c r="G152" s="13">
        <v>45190.6875</v>
      </c>
      <c r="H152" s="15">
        <v>8</v>
      </c>
      <c r="I152" s="2" t="str">
        <f t="shared" si="9"/>
        <v>Posted to HRMS</v>
      </c>
      <c r="J152" s="18" t="str">
        <f>"On-site 24/7 Premium Pay"</f>
        <v>On-site 24/7 Premium Pay</v>
      </c>
      <c r="K152" s="32" t="str">
        <f>"WSH-CENT/SS WORKER"</f>
        <v>WSH-CENT/SS WORKER</v>
      </c>
      <c r="L152" s="80" t="s">
        <v>27</v>
      </c>
      <c r="M152" s="81" t="s">
        <v>24</v>
      </c>
      <c r="N152" s="16" t="s">
        <v>24</v>
      </c>
      <c r="O152" s="17" t="s">
        <v>24</v>
      </c>
      <c r="P152" s="17" t="s">
        <v>24</v>
      </c>
      <c r="Q152" s="17" t="s">
        <v>24</v>
      </c>
      <c r="R152" s="17" t="s">
        <v>24</v>
      </c>
      <c r="S152" s="17" t="s">
        <v>24</v>
      </c>
      <c r="T152" s="17" t="s">
        <v>24</v>
      </c>
      <c r="U152" s="25"/>
      <c r="V152" s="11" t="s">
        <v>24</v>
      </c>
      <c r="W152" s="70" t="s">
        <v>24</v>
      </c>
    </row>
    <row r="153" spans="1:23" ht="15" thickBot="1" x14ac:dyDescent="0.4">
      <c r="A153" s="31">
        <v>54562707</v>
      </c>
      <c r="B153" s="2" t="str">
        <f t="shared" si="10"/>
        <v>Daniel Kresse</v>
      </c>
      <c r="C153" s="2">
        <v>20012618</v>
      </c>
      <c r="D153" s="3">
        <v>45198.44431712963</v>
      </c>
      <c r="E153" s="14">
        <v>45191</v>
      </c>
      <c r="F153" s="13">
        <v>45191.333333333336</v>
      </c>
      <c r="G153" s="13">
        <v>45191.6875</v>
      </c>
      <c r="H153" s="15">
        <v>8</v>
      </c>
      <c r="I153" s="2" t="str">
        <f t="shared" si="9"/>
        <v>Posted to HRMS</v>
      </c>
      <c r="J153" s="18" t="str">
        <f>"On-site 24/7 Premium Pay"</f>
        <v>On-site 24/7 Premium Pay</v>
      </c>
      <c r="K153" s="32" t="str">
        <f>"WSH-CENT/SS WORKER"</f>
        <v>WSH-CENT/SS WORKER</v>
      </c>
      <c r="L153" s="80" t="s">
        <v>27</v>
      </c>
      <c r="M153" s="81" t="s">
        <v>24</v>
      </c>
      <c r="N153" s="16" t="s">
        <v>24</v>
      </c>
      <c r="O153" s="17" t="s">
        <v>24</v>
      </c>
      <c r="P153" s="17" t="s">
        <v>24</v>
      </c>
      <c r="Q153" s="17" t="s">
        <v>24</v>
      </c>
      <c r="R153" s="17" t="s">
        <v>24</v>
      </c>
      <c r="S153" s="17" t="s">
        <v>24</v>
      </c>
      <c r="T153" s="17" t="s">
        <v>24</v>
      </c>
      <c r="U153" s="25"/>
      <c r="V153" s="11" t="s">
        <v>24</v>
      </c>
      <c r="W153" s="70" t="s">
        <v>24</v>
      </c>
    </row>
    <row r="154" spans="1:23" ht="15" thickBot="1" x14ac:dyDescent="0.4">
      <c r="A154" s="31">
        <v>54562722</v>
      </c>
      <c r="B154" s="2" t="str">
        <f t="shared" si="10"/>
        <v>Daniel Kresse</v>
      </c>
      <c r="C154" s="2">
        <v>20012618</v>
      </c>
      <c r="D154" s="3">
        <v>45198.444699074076</v>
      </c>
      <c r="E154" s="14">
        <v>45192</v>
      </c>
      <c r="F154" s="14">
        <v>45192</v>
      </c>
      <c r="G154" s="13">
        <v>45192.999305555553</v>
      </c>
      <c r="H154" s="15">
        <v>0</v>
      </c>
      <c r="I154" s="2" t="str">
        <f t="shared" si="9"/>
        <v>Posted to HRMS</v>
      </c>
      <c r="J154" s="18" t="str">
        <f>"Marked As Day Off"</f>
        <v>Marked As Day Off</v>
      </c>
      <c r="K154" s="32" t="str">
        <f>"N/A"</f>
        <v>N/A</v>
      </c>
      <c r="L154" s="80" t="s">
        <v>27</v>
      </c>
      <c r="M154" s="81" t="s">
        <v>24</v>
      </c>
      <c r="N154" s="16" t="s">
        <v>24</v>
      </c>
      <c r="O154" s="17" t="s">
        <v>24</v>
      </c>
      <c r="P154" s="17" t="s">
        <v>24</v>
      </c>
      <c r="Q154" s="17" t="s">
        <v>24</v>
      </c>
      <c r="R154" s="17" t="s">
        <v>24</v>
      </c>
      <c r="S154" s="17" t="s">
        <v>24</v>
      </c>
      <c r="T154" s="17" t="s">
        <v>24</v>
      </c>
      <c r="U154" s="25"/>
      <c r="V154" s="11" t="s">
        <v>24</v>
      </c>
      <c r="W154" s="70" t="s">
        <v>24</v>
      </c>
    </row>
    <row r="155" spans="1:23" ht="15" thickBot="1" x14ac:dyDescent="0.4">
      <c r="A155" s="31">
        <v>54562723</v>
      </c>
      <c r="B155" s="2" t="str">
        <f t="shared" si="10"/>
        <v>Daniel Kresse</v>
      </c>
      <c r="C155" s="2">
        <v>20012618</v>
      </c>
      <c r="D155" s="3">
        <v>45198.444733796299</v>
      </c>
      <c r="E155" s="14">
        <v>45193</v>
      </c>
      <c r="F155" s="14">
        <v>45193</v>
      </c>
      <c r="G155" s="13">
        <v>45193.999305555553</v>
      </c>
      <c r="H155" s="15">
        <v>0</v>
      </c>
      <c r="I155" s="2" t="str">
        <f t="shared" si="9"/>
        <v>Posted to HRMS</v>
      </c>
      <c r="J155" s="18" t="str">
        <f>"Marked As Day Off"</f>
        <v>Marked As Day Off</v>
      </c>
      <c r="K155" s="32" t="str">
        <f>"N/A"</f>
        <v>N/A</v>
      </c>
      <c r="L155" s="80" t="s">
        <v>27</v>
      </c>
      <c r="M155" s="81" t="s">
        <v>24</v>
      </c>
      <c r="N155" s="16" t="s">
        <v>24</v>
      </c>
      <c r="O155" s="17" t="s">
        <v>24</v>
      </c>
      <c r="P155" s="17" t="s">
        <v>24</v>
      </c>
      <c r="Q155" s="17" t="s">
        <v>24</v>
      </c>
      <c r="R155" s="17" t="s">
        <v>24</v>
      </c>
      <c r="S155" s="17" t="s">
        <v>24</v>
      </c>
      <c r="T155" s="17" t="s">
        <v>24</v>
      </c>
      <c r="U155" s="25"/>
      <c r="V155" s="11" t="s">
        <v>24</v>
      </c>
      <c r="W155" s="70" t="s">
        <v>24</v>
      </c>
    </row>
    <row r="156" spans="1:23" ht="15" thickBot="1" x14ac:dyDescent="0.4">
      <c r="A156" s="31">
        <v>54562708</v>
      </c>
      <c r="B156" s="2" t="str">
        <f t="shared" si="10"/>
        <v>Daniel Kresse</v>
      </c>
      <c r="C156" s="2">
        <v>20012618</v>
      </c>
      <c r="D156" s="3">
        <v>45198.444351851853</v>
      </c>
      <c r="E156" s="14">
        <v>45194</v>
      </c>
      <c r="F156" s="13">
        <v>45194.333333333336</v>
      </c>
      <c r="G156" s="13">
        <v>45194.6875</v>
      </c>
      <c r="H156" s="15">
        <v>8</v>
      </c>
      <c r="I156" s="2" t="str">
        <f t="shared" si="9"/>
        <v>Posted to HRMS</v>
      </c>
      <c r="J156" s="18" t="str">
        <f>"On-site 24/7 Premium Pay"</f>
        <v>On-site 24/7 Premium Pay</v>
      </c>
      <c r="K156" s="32" t="str">
        <f>"WSH-CENT/SS WORKER"</f>
        <v>WSH-CENT/SS WORKER</v>
      </c>
      <c r="L156" s="80" t="s">
        <v>33</v>
      </c>
      <c r="M156" s="81">
        <v>5</v>
      </c>
      <c r="N156" s="16" t="s">
        <v>26</v>
      </c>
      <c r="O156" s="17" t="s">
        <v>24</v>
      </c>
      <c r="P156" s="17" t="s">
        <v>24</v>
      </c>
      <c r="Q156" s="17" t="s">
        <v>24</v>
      </c>
      <c r="R156" s="17" t="s">
        <v>24</v>
      </c>
      <c r="S156" s="17" t="s">
        <v>24</v>
      </c>
      <c r="T156" s="17" t="s">
        <v>24</v>
      </c>
      <c r="U156" s="25"/>
      <c r="V156" s="11" t="s">
        <v>24</v>
      </c>
      <c r="W156" s="70" t="s">
        <v>24</v>
      </c>
    </row>
    <row r="157" spans="1:23" ht="15" thickBot="1" x14ac:dyDescent="0.4">
      <c r="A157" s="31">
        <v>54562709</v>
      </c>
      <c r="B157" s="2" t="str">
        <f t="shared" si="10"/>
        <v>Daniel Kresse</v>
      </c>
      <c r="C157" s="2">
        <v>20012618</v>
      </c>
      <c r="D157" s="3">
        <v>45198.444363425922</v>
      </c>
      <c r="E157" s="14">
        <v>45195</v>
      </c>
      <c r="F157" s="13">
        <v>45195.333333333336</v>
      </c>
      <c r="G157" s="13">
        <v>45195.6875</v>
      </c>
      <c r="H157" s="15">
        <v>8</v>
      </c>
      <c r="I157" s="2" t="str">
        <f t="shared" si="9"/>
        <v>Posted to HRMS</v>
      </c>
      <c r="J157" s="18" t="str">
        <f>"On-site 24/7 Premium Pay"</f>
        <v>On-site 24/7 Premium Pay</v>
      </c>
      <c r="K157" s="32" t="str">
        <f>"WSH-CENT/SS WORKER"</f>
        <v>WSH-CENT/SS WORKER</v>
      </c>
      <c r="L157" s="80" t="s">
        <v>33</v>
      </c>
      <c r="M157" s="81">
        <v>5</v>
      </c>
      <c r="N157" s="16" t="s">
        <v>26</v>
      </c>
      <c r="O157" s="17" t="s">
        <v>24</v>
      </c>
      <c r="P157" s="17" t="s">
        <v>24</v>
      </c>
      <c r="Q157" s="17" t="s">
        <v>24</v>
      </c>
      <c r="R157" s="17" t="s">
        <v>24</v>
      </c>
      <c r="S157" s="17" t="s">
        <v>24</v>
      </c>
      <c r="T157" s="17" t="s">
        <v>24</v>
      </c>
      <c r="U157" s="25"/>
      <c r="V157" s="11" t="s">
        <v>24</v>
      </c>
      <c r="W157" s="70" t="s">
        <v>24</v>
      </c>
    </row>
    <row r="158" spans="1:23" ht="15" thickBot="1" x14ac:dyDescent="0.4">
      <c r="A158" s="31">
        <v>54562711</v>
      </c>
      <c r="B158" s="2" t="str">
        <f t="shared" si="10"/>
        <v>Daniel Kresse</v>
      </c>
      <c r="C158" s="2">
        <v>20012618</v>
      </c>
      <c r="D158" s="3">
        <v>45198.444398148145</v>
      </c>
      <c r="E158" s="14">
        <v>45196</v>
      </c>
      <c r="F158" s="13">
        <v>45196.333333333336</v>
      </c>
      <c r="G158" s="13">
        <v>45196.6875</v>
      </c>
      <c r="H158" s="15">
        <v>8</v>
      </c>
      <c r="I158" s="2" t="str">
        <f t="shared" si="9"/>
        <v>Posted to HRMS</v>
      </c>
      <c r="J158" s="18" t="str">
        <f>"On-site 24/7 Premium Pay"</f>
        <v>On-site 24/7 Premium Pay</v>
      </c>
      <c r="K158" s="32" t="str">
        <f>"WSH-CENT/SS WORKER"</f>
        <v>WSH-CENT/SS WORKER</v>
      </c>
      <c r="L158" s="80" t="s">
        <v>64</v>
      </c>
      <c r="M158" s="81">
        <v>15.5</v>
      </c>
      <c r="N158" s="16" t="s">
        <v>31</v>
      </c>
      <c r="O158" s="17">
        <v>0.5</v>
      </c>
      <c r="P158" s="17" t="s">
        <v>70</v>
      </c>
      <c r="Q158" s="17">
        <v>1200</v>
      </c>
      <c r="R158" s="17">
        <v>50.53</v>
      </c>
      <c r="S158" s="17">
        <v>52.95</v>
      </c>
      <c r="T158" s="17">
        <f>(R158*O158)+(S158*O158)</f>
        <v>51.74</v>
      </c>
      <c r="U158" s="99" t="s">
        <v>74</v>
      </c>
      <c r="V158" s="91">
        <f>SUM(H158:H160)*R158</f>
        <v>1212.72</v>
      </c>
      <c r="W158" s="94">
        <f>SUM(M158:M160)*S158</f>
        <v>2462.1750000000002</v>
      </c>
    </row>
    <row r="159" spans="1:23" ht="15" thickBot="1" x14ac:dyDescent="0.4">
      <c r="A159" s="31">
        <v>54562719</v>
      </c>
      <c r="B159" s="2" t="str">
        <f t="shared" si="10"/>
        <v>Daniel Kresse</v>
      </c>
      <c r="C159" s="2">
        <v>20012618</v>
      </c>
      <c r="D159" s="3">
        <v>45198.444664351853</v>
      </c>
      <c r="E159" s="14">
        <v>45197</v>
      </c>
      <c r="F159" s="13">
        <v>45197.333333333336</v>
      </c>
      <c r="G159" s="13">
        <v>45197.6875</v>
      </c>
      <c r="H159" s="15">
        <v>8</v>
      </c>
      <c r="I159" s="2" t="str">
        <f t="shared" si="9"/>
        <v>Posted to HRMS</v>
      </c>
      <c r="J159" s="18" t="str">
        <f>"Regular Hours Worked (full time/salary)"</f>
        <v>Regular Hours Worked (full time/salary)</v>
      </c>
      <c r="K159" s="32" t="str">
        <f>"WSH-CENT/SS WORKER"</f>
        <v>WSH-CENT/SS WORKER</v>
      </c>
      <c r="L159" s="80" t="s">
        <v>64</v>
      </c>
      <c r="M159" s="81">
        <v>15.5</v>
      </c>
      <c r="N159" s="16" t="s">
        <v>31</v>
      </c>
      <c r="O159" s="17">
        <v>0.5</v>
      </c>
      <c r="P159" s="17" t="s">
        <v>70</v>
      </c>
      <c r="Q159" s="17">
        <v>1200</v>
      </c>
      <c r="R159" s="17">
        <v>50.53</v>
      </c>
      <c r="S159" s="17">
        <v>52.95</v>
      </c>
      <c r="T159" s="17">
        <f>(R159*O159)+(S159*O159)</f>
        <v>51.74</v>
      </c>
      <c r="U159" s="99"/>
      <c r="V159" s="92"/>
      <c r="W159" s="95"/>
    </row>
    <row r="160" spans="1:23" ht="15" thickBot="1" x14ac:dyDescent="0.4">
      <c r="A160" s="31">
        <v>54562713</v>
      </c>
      <c r="B160" s="2" t="str">
        <f t="shared" si="10"/>
        <v>Daniel Kresse</v>
      </c>
      <c r="C160" s="2">
        <v>20012618</v>
      </c>
      <c r="D160" s="3">
        <v>45198.444421296299</v>
      </c>
      <c r="E160" s="14">
        <v>45198</v>
      </c>
      <c r="F160" s="13">
        <v>45198.333333333336</v>
      </c>
      <c r="G160" s="13">
        <v>45198.6875</v>
      </c>
      <c r="H160" s="15">
        <v>8</v>
      </c>
      <c r="I160" s="2" t="str">
        <f t="shared" si="9"/>
        <v>Posted to HRMS</v>
      </c>
      <c r="J160" s="18" t="str">
        <f>"On-site 24/7 Premium Pay"</f>
        <v>On-site 24/7 Premium Pay</v>
      </c>
      <c r="K160" s="32" t="str">
        <f>"WSH-CENT/SS WORKER"</f>
        <v>WSH-CENT/SS WORKER</v>
      </c>
      <c r="L160" s="80" t="s">
        <v>64</v>
      </c>
      <c r="M160" s="81">
        <v>15.5</v>
      </c>
      <c r="N160" s="16" t="s">
        <v>31</v>
      </c>
      <c r="O160" s="17">
        <v>0.5</v>
      </c>
      <c r="P160" s="17" t="s">
        <v>70</v>
      </c>
      <c r="Q160" s="17">
        <v>1200</v>
      </c>
      <c r="R160" s="17">
        <v>50.53</v>
      </c>
      <c r="S160" s="17">
        <v>52.95</v>
      </c>
      <c r="T160" s="17">
        <f>(R160*O160)+(S160*O160)</f>
        <v>51.74</v>
      </c>
      <c r="U160" s="99"/>
      <c r="V160" s="93"/>
      <c r="W160" s="96"/>
    </row>
    <row r="161" spans="1:23" ht="15" thickBot="1" x14ac:dyDescent="0.4">
      <c r="A161" s="31">
        <v>54562721</v>
      </c>
      <c r="B161" s="2" t="str">
        <f t="shared" si="10"/>
        <v>Daniel Kresse</v>
      </c>
      <c r="C161" s="2">
        <v>20012618</v>
      </c>
      <c r="D161" s="3">
        <v>45198.444687499999</v>
      </c>
      <c r="E161" s="14">
        <v>45199</v>
      </c>
      <c r="F161" s="14">
        <v>45199</v>
      </c>
      <c r="G161" s="13">
        <v>45199.999305555553</v>
      </c>
      <c r="H161" s="15">
        <v>0</v>
      </c>
      <c r="I161" s="2" t="str">
        <f t="shared" si="9"/>
        <v>Posted to HRMS</v>
      </c>
      <c r="J161" s="18" t="str">
        <f>"Marked As Day Off"</f>
        <v>Marked As Day Off</v>
      </c>
      <c r="K161" s="32" t="str">
        <f>"N/A"</f>
        <v>N/A</v>
      </c>
      <c r="L161" s="80" t="s">
        <v>39</v>
      </c>
      <c r="M161" s="81">
        <v>12</v>
      </c>
      <c r="N161" s="16" t="s">
        <v>26</v>
      </c>
      <c r="O161" s="17" t="s">
        <v>24</v>
      </c>
      <c r="P161" s="17" t="s">
        <v>24</v>
      </c>
      <c r="Q161" s="17" t="s">
        <v>24</v>
      </c>
      <c r="R161" s="17" t="s">
        <v>24</v>
      </c>
      <c r="S161" s="17" t="s">
        <v>24</v>
      </c>
      <c r="T161" s="17" t="s">
        <v>24</v>
      </c>
      <c r="U161" s="25"/>
      <c r="V161" s="11" t="s">
        <v>24</v>
      </c>
      <c r="W161" s="70" t="s">
        <v>24</v>
      </c>
    </row>
    <row r="162" spans="1:23" ht="15" thickBot="1" x14ac:dyDescent="0.4">
      <c r="A162" s="31">
        <v>54817611</v>
      </c>
      <c r="B162" s="2" t="str">
        <f t="shared" si="10"/>
        <v>Daniel Kresse</v>
      </c>
      <c r="C162" s="2">
        <v>20012618</v>
      </c>
      <c r="D162" s="3">
        <v>45212.640219907407</v>
      </c>
      <c r="E162" s="14">
        <v>45200</v>
      </c>
      <c r="F162" s="14">
        <v>45200</v>
      </c>
      <c r="G162" s="13">
        <v>45200.999305555553</v>
      </c>
      <c r="H162" s="15">
        <v>0</v>
      </c>
      <c r="I162" s="2" t="str">
        <f t="shared" si="9"/>
        <v>Posted to HRMS</v>
      </c>
      <c r="J162" s="18" t="str">
        <f>"Marked As Day Off"</f>
        <v>Marked As Day Off</v>
      </c>
      <c r="K162" s="32" t="str">
        <f>"N/A"</f>
        <v>N/A</v>
      </c>
      <c r="L162" s="80" t="s">
        <v>27</v>
      </c>
      <c r="M162" s="81" t="s">
        <v>24</v>
      </c>
      <c r="N162" s="16" t="s">
        <v>24</v>
      </c>
      <c r="O162" s="17" t="s">
        <v>24</v>
      </c>
      <c r="P162" s="17" t="s">
        <v>24</v>
      </c>
      <c r="Q162" s="17" t="s">
        <v>24</v>
      </c>
      <c r="R162" s="17" t="s">
        <v>24</v>
      </c>
      <c r="S162" s="17" t="s">
        <v>24</v>
      </c>
      <c r="T162" s="17" t="s">
        <v>24</v>
      </c>
      <c r="U162" s="25"/>
      <c r="V162" s="11" t="s">
        <v>24</v>
      </c>
      <c r="W162" s="70" t="s">
        <v>24</v>
      </c>
    </row>
    <row r="163" spans="1:23" ht="15" thickBot="1" x14ac:dyDescent="0.4">
      <c r="A163" s="31">
        <v>54817586</v>
      </c>
      <c r="B163" s="2" t="str">
        <f t="shared" si="10"/>
        <v>Daniel Kresse</v>
      </c>
      <c r="C163" s="2">
        <v>20012618</v>
      </c>
      <c r="D163" s="3">
        <v>45212.639814814815</v>
      </c>
      <c r="E163" s="14">
        <v>45201</v>
      </c>
      <c r="F163" s="13">
        <v>45201.333333333336</v>
      </c>
      <c r="G163" s="13">
        <v>45201.6875</v>
      </c>
      <c r="H163" s="15">
        <v>8</v>
      </c>
      <c r="I163" s="2" t="str">
        <f t="shared" si="9"/>
        <v>Posted to HRMS</v>
      </c>
      <c r="J163" s="18" t="str">
        <f>"On-site 24/7 Premium Pay"</f>
        <v>On-site 24/7 Premium Pay</v>
      </c>
      <c r="K163" s="32" t="str">
        <f>"WSH-CENT/SS WORKER"</f>
        <v>WSH-CENT/SS WORKER</v>
      </c>
      <c r="L163" s="80" t="s">
        <v>33</v>
      </c>
      <c r="M163" s="81">
        <v>5</v>
      </c>
      <c r="N163" s="16" t="s">
        <v>26</v>
      </c>
      <c r="O163" s="17" t="s">
        <v>24</v>
      </c>
      <c r="P163" s="17" t="s">
        <v>24</v>
      </c>
      <c r="Q163" s="17" t="s">
        <v>24</v>
      </c>
      <c r="R163" s="17" t="s">
        <v>24</v>
      </c>
      <c r="S163" s="17" t="s">
        <v>24</v>
      </c>
      <c r="T163" s="17" t="s">
        <v>24</v>
      </c>
      <c r="U163" s="25"/>
      <c r="V163" s="11" t="s">
        <v>24</v>
      </c>
      <c r="W163" s="70" t="s">
        <v>24</v>
      </c>
    </row>
    <row r="164" spans="1:23" ht="15" thickBot="1" x14ac:dyDescent="0.4">
      <c r="A164" s="31">
        <v>54817587</v>
      </c>
      <c r="B164" s="2" t="str">
        <f t="shared" si="10"/>
        <v>Daniel Kresse</v>
      </c>
      <c r="C164" s="2">
        <v>20012618</v>
      </c>
      <c r="D164" s="3">
        <v>45212.639826388891</v>
      </c>
      <c r="E164" s="14">
        <v>45202</v>
      </c>
      <c r="F164" s="13">
        <v>45202.333333333336</v>
      </c>
      <c r="G164" s="13">
        <v>45202.6875</v>
      </c>
      <c r="H164" s="15">
        <v>8</v>
      </c>
      <c r="I164" s="2" t="str">
        <f t="shared" si="9"/>
        <v>Posted to HRMS</v>
      </c>
      <c r="J164" s="18" t="str">
        <f>"On-site 24/7 Premium Pay"</f>
        <v>On-site 24/7 Premium Pay</v>
      </c>
      <c r="K164" s="32" t="str">
        <f>"WSH-CENT/SS WORKER"</f>
        <v>WSH-CENT/SS WORKER</v>
      </c>
      <c r="L164" s="80" t="s">
        <v>33</v>
      </c>
      <c r="M164" s="81">
        <v>5</v>
      </c>
      <c r="N164" s="16" t="s">
        <v>26</v>
      </c>
      <c r="O164" s="17" t="s">
        <v>24</v>
      </c>
      <c r="P164" s="17" t="s">
        <v>24</v>
      </c>
      <c r="Q164" s="17" t="s">
        <v>24</v>
      </c>
      <c r="R164" s="17" t="s">
        <v>24</v>
      </c>
      <c r="S164" s="17" t="s">
        <v>24</v>
      </c>
      <c r="T164" s="17" t="s">
        <v>24</v>
      </c>
      <c r="U164" s="25"/>
      <c r="V164" s="11" t="s">
        <v>24</v>
      </c>
      <c r="W164" s="70" t="s">
        <v>24</v>
      </c>
    </row>
    <row r="165" spans="1:23" ht="15" thickBot="1" x14ac:dyDescent="0.4">
      <c r="A165" s="31">
        <v>54817592</v>
      </c>
      <c r="B165" s="2" t="str">
        <f t="shared" si="10"/>
        <v>Daniel Kresse</v>
      </c>
      <c r="C165" s="2">
        <v>20012618</v>
      </c>
      <c r="D165" s="3">
        <v>45212.639884259261</v>
      </c>
      <c r="E165" s="14">
        <v>45204</v>
      </c>
      <c r="F165" s="13">
        <v>45204.333333333336</v>
      </c>
      <c r="G165" s="13">
        <v>45204.6875</v>
      </c>
      <c r="H165" s="15">
        <v>8</v>
      </c>
      <c r="I165" s="2" t="str">
        <f t="shared" si="9"/>
        <v>Posted to HRMS</v>
      </c>
      <c r="J165" s="18" t="str">
        <f>"On-site 24/7 Premium Pay"</f>
        <v>On-site 24/7 Premium Pay</v>
      </c>
      <c r="K165" s="32" t="str">
        <f>"WSH-CENT/SS WORKER"</f>
        <v>WSH-CENT/SS WORKER</v>
      </c>
      <c r="L165" s="80" t="s">
        <v>27</v>
      </c>
      <c r="M165" s="81" t="s">
        <v>24</v>
      </c>
      <c r="N165" s="16" t="s">
        <v>24</v>
      </c>
      <c r="O165" s="17" t="s">
        <v>24</v>
      </c>
      <c r="P165" s="17" t="s">
        <v>24</v>
      </c>
      <c r="Q165" s="17" t="s">
        <v>24</v>
      </c>
      <c r="R165" s="17" t="s">
        <v>24</v>
      </c>
      <c r="S165" s="17" t="s">
        <v>24</v>
      </c>
      <c r="T165" s="17" t="s">
        <v>24</v>
      </c>
      <c r="U165" s="25"/>
      <c r="V165" s="11" t="s">
        <v>24</v>
      </c>
      <c r="W165" s="70" t="s">
        <v>24</v>
      </c>
    </row>
    <row r="166" spans="1:23" ht="15" thickBot="1" x14ac:dyDescent="0.4">
      <c r="A166" s="31">
        <v>54817594</v>
      </c>
      <c r="B166" s="2" t="str">
        <f t="shared" si="10"/>
        <v>Daniel Kresse</v>
      </c>
      <c r="C166" s="2">
        <v>20012618</v>
      </c>
      <c r="D166" s="3">
        <v>45212.63989583333</v>
      </c>
      <c r="E166" s="14">
        <v>45205</v>
      </c>
      <c r="F166" s="13">
        <v>45205.333333333336</v>
      </c>
      <c r="G166" s="13">
        <v>45205.6875</v>
      </c>
      <c r="H166" s="15">
        <v>8</v>
      </c>
      <c r="I166" s="2" t="str">
        <f t="shared" si="9"/>
        <v>Posted to HRMS</v>
      </c>
      <c r="J166" s="18" t="str">
        <f>"On-site 24/7 Premium Pay"</f>
        <v>On-site 24/7 Premium Pay</v>
      </c>
      <c r="K166" s="32" t="str">
        <f>"WSH-CENT/SS WORKER"</f>
        <v>WSH-CENT/SS WORKER</v>
      </c>
      <c r="L166" s="80" t="s">
        <v>33</v>
      </c>
      <c r="M166" s="81">
        <v>5</v>
      </c>
      <c r="N166" s="16" t="s">
        <v>26</v>
      </c>
      <c r="O166" s="17" t="s">
        <v>24</v>
      </c>
      <c r="P166" s="17" t="s">
        <v>24</v>
      </c>
      <c r="Q166" s="17" t="s">
        <v>24</v>
      </c>
      <c r="R166" s="17" t="s">
        <v>24</v>
      </c>
      <c r="S166" s="17" t="s">
        <v>24</v>
      </c>
      <c r="T166" s="17" t="s">
        <v>24</v>
      </c>
      <c r="U166" s="25"/>
      <c r="V166" s="11" t="s">
        <v>24</v>
      </c>
      <c r="W166" s="70" t="s">
        <v>24</v>
      </c>
    </row>
    <row r="167" spans="1:23" ht="15" thickBot="1" x14ac:dyDescent="0.4">
      <c r="A167" s="31">
        <v>54817605</v>
      </c>
      <c r="B167" s="2" t="str">
        <f t="shared" si="10"/>
        <v>Daniel Kresse</v>
      </c>
      <c r="C167" s="2">
        <v>20012618</v>
      </c>
      <c r="D167" s="3">
        <v>45212.640057870369</v>
      </c>
      <c r="E167" s="14">
        <v>45206</v>
      </c>
      <c r="F167" s="14">
        <v>45206</v>
      </c>
      <c r="G167" s="13">
        <v>45206.999305555553</v>
      </c>
      <c r="H167" s="15">
        <v>0</v>
      </c>
      <c r="I167" s="2" t="str">
        <f t="shared" si="9"/>
        <v>Posted to HRMS</v>
      </c>
      <c r="J167" s="18" t="str">
        <f>"Marked As Day Off"</f>
        <v>Marked As Day Off</v>
      </c>
      <c r="K167" s="32" t="str">
        <f>"N/A"</f>
        <v>N/A</v>
      </c>
      <c r="L167" s="80" t="s">
        <v>33</v>
      </c>
      <c r="M167" s="81">
        <v>5</v>
      </c>
      <c r="N167" s="16" t="s">
        <v>26</v>
      </c>
      <c r="O167" s="17" t="s">
        <v>24</v>
      </c>
      <c r="P167" s="17" t="s">
        <v>24</v>
      </c>
      <c r="Q167" s="17" t="s">
        <v>24</v>
      </c>
      <c r="R167" s="17" t="s">
        <v>24</v>
      </c>
      <c r="S167" s="17" t="s">
        <v>24</v>
      </c>
      <c r="T167" s="17" t="s">
        <v>24</v>
      </c>
      <c r="U167" s="25"/>
      <c r="V167" s="11" t="s">
        <v>24</v>
      </c>
      <c r="W167" s="70" t="s">
        <v>24</v>
      </c>
    </row>
    <row r="168" spans="1:23" ht="15" thickBot="1" x14ac:dyDescent="0.4">
      <c r="A168" s="31">
        <v>54817606</v>
      </c>
      <c r="B168" s="2" t="str">
        <f t="shared" si="10"/>
        <v>Daniel Kresse</v>
      </c>
      <c r="C168" s="2">
        <v>20012618</v>
      </c>
      <c r="D168" s="3">
        <v>45212.640069444446</v>
      </c>
      <c r="E168" s="14">
        <v>45207</v>
      </c>
      <c r="F168" s="14">
        <v>45207</v>
      </c>
      <c r="G168" s="13">
        <v>45207.999305555553</v>
      </c>
      <c r="H168" s="15">
        <v>0</v>
      </c>
      <c r="I168" s="2" t="str">
        <f t="shared" si="9"/>
        <v>Posted to HRMS</v>
      </c>
      <c r="J168" s="18" t="str">
        <f>"Marked As Day Off"</f>
        <v>Marked As Day Off</v>
      </c>
      <c r="K168" s="32" t="str">
        <f>"N/A"</f>
        <v>N/A</v>
      </c>
      <c r="L168" s="80" t="s">
        <v>27</v>
      </c>
      <c r="M168" s="81" t="s">
        <v>24</v>
      </c>
      <c r="N168" s="16" t="s">
        <v>24</v>
      </c>
      <c r="O168" s="17" t="s">
        <v>24</v>
      </c>
      <c r="P168" s="17" t="s">
        <v>24</v>
      </c>
      <c r="Q168" s="17" t="s">
        <v>24</v>
      </c>
      <c r="R168" s="17" t="s">
        <v>24</v>
      </c>
      <c r="S168" s="17" t="s">
        <v>24</v>
      </c>
      <c r="T168" s="17" t="s">
        <v>24</v>
      </c>
      <c r="U168" s="25"/>
      <c r="V168" s="11" t="s">
        <v>24</v>
      </c>
      <c r="W168" s="70" t="s">
        <v>24</v>
      </c>
    </row>
    <row r="169" spans="1:23" ht="15" thickBot="1" x14ac:dyDescent="0.4">
      <c r="A169" s="31">
        <v>54817595</v>
      </c>
      <c r="B169" s="2" t="str">
        <f t="shared" si="10"/>
        <v>Daniel Kresse</v>
      </c>
      <c r="C169" s="2">
        <v>20012618</v>
      </c>
      <c r="D169" s="3">
        <v>45212.639930555553</v>
      </c>
      <c r="E169" s="14">
        <v>45208</v>
      </c>
      <c r="F169" s="13">
        <v>45208.333333333336</v>
      </c>
      <c r="G169" s="13">
        <v>45208.6875</v>
      </c>
      <c r="H169" s="15">
        <v>8</v>
      </c>
      <c r="I169" s="2" t="str">
        <f t="shared" ref="I169:I180" si="11">"Posted to HRMS"</f>
        <v>Posted to HRMS</v>
      </c>
      <c r="J169" s="18" t="str">
        <f>"On-site 24/7 Premium Pay"</f>
        <v>On-site 24/7 Premium Pay</v>
      </c>
      <c r="K169" s="32" t="str">
        <f>"WSH-CENT/SS WORKER"</f>
        <v>WSH-CENT/SS WORKER</v>
      </c>
      <c r="L169" s="80" t="s">
        <v>33</v>
      </c>
      <c r="M169" s="81">
        <v>5</v>
      </c>
      <c r="N169" s="16" t="s">
        <v>26</v>
      </c>
      <c r="O169" s="17" t="s">
        <v>24</v>
      </c>
      <c r="P169" s="17" t="s">
        <v>24</v>
      </c>
      <c r="Q169" s="17" t="s">
        <v>24</v>
      </c>
      <c r="R169" s="17" t="s">
        <v>24</v>
      </c>
      <c r="S169" s="17" t="s">
        <v>24</v>
      </c>
      <c r="T169" s="17" t="s">
        <v>24</v>
      </c>
      <c r="U169" s="25"/>
      <c r="V169" s="11" t="s">
        <v>24</v>
      </c>
      <c r="W169" s="70" t="s">
        <v>24</v>
      </c>
    </row>
    <row r="170" spans="1:23" ht="15" thickBot="1" x14ac:dyDescent="0.4">
      <c r="A170" s="31">
        <v>54817597</v>
      </c>
      <c r="B170" s="2" t="str">
        <f t="shared" si="10"/>
        <v>Daniel Kresse</v>
      </c>
      <c r="C170" s="2">
        <v>20012618</v>
      </c>
      <c r="D170" s="3">
        <v>45212.63994212963</v>
      </c>
      <c r="E170" s="14">
        <v>45209</v>
      </c>
      <c r="F170" s="13">
        <v>45209.333333333336</v>
      </c>
      <c r="G170" s="13">
        <v>45209.6875</v>
      </c>
      <c r="H170" s="15">
        <v>8</v>
      </c>
      <c r="I170" s="2" t="str">
        <f t="shared" si="11"/>
        <v>Posted to HRMS</v>
      </c>
      <c r="J170" s="18" t="str">
        <f>"On-site 24/7 Premium Pay"</f>
        <v>On-site 24/7 Premium Pay</v>
      </c>
      <c r="K170" s="32" t="str">
        <f>"WSH-CENT/SS WORKER"</f>
        <v>WSH-CENT/SS WORKER</v>
      </c>
      <c r="L170" s="80" t="s">
        <v>33</v>
      </c>
      <c r="M170" s="81">
        <v>5</v>
      </c>
      <c r="N170" s="16" t="s">
        <v>26</v>
      </c>
      <c r="O170" s="17" t="s">
        <v>24</v>
      </c>
      <c r="P170" s="17" t="s">
        <v>24</v>
      </c>
      <c r="Q170" s="17" t="s">
        <v>24</v>
      </c>
      <c r="R170" s="17" t="s">
        <v>24</v>
      </c>
      <c r="S170" s="17" t="s">
        <v>24</v>
      </c>
      <c r="T170" s="17" t="s">
        <v>24</v>
      </c>
      <c r="U170" s="25"/>
      <c r="V170" s="11" t="s">
        <v>24</v>
      </c>
      <c r="W170" s="70" t="s">
        <v>24</v>
      </c>
    </row>
    <row r="171" spans="1:23" ht="15" thickBot="1" x14ac:dyDescent="0.4">
      <c r="A171" s="31">
        <v>54817600</v>
      </c>
      <c r="B171" s="2" t="str">
        <f t="shared" si="10"/>
        <v>Daniel Kresse</v>
      </c>
      <c r="C171" s="2">
        <v>20012618</v>
      </c>
      <c r="D171" s="3">
        <v>45212.639965277776</v>
      </c>
      <c r="E171" s="14">
        <v>45210</v>
      </c>
      <c r="F171" s="13">
        <v>45210.333333333336</v>
      </c>
      <c r="G171" s="13">
        <v>45210.6875</v>
      </c>
      <c r="H171" s="15">
        <v>8</v>
      </c>
      <c r="I171" s="2" t="str">
        <f t="shared" si="11"/>
        <v>Posted to HRMS</v>
      </c>
      <c r="J171" s="18" t="str">
        <f>"On-site 24/7 Premium Pay"</f>
        <v>On-site 24/7 Premium Pay</v>
      </c>
      <c r="K171" s="32" t="str">
        <f>"WSH-CENT/SS WORKER"</f>
        <v>WSH-CENT/SS WORKER</v>
      </c>
      <c r="L171" s="80" t="s">
        <v>64</v>
      </c>
      <c r="M171" s="81">
        <v>15.5</v>
      </c>
      <c r="N171" s="16" t="s">
        <v>31</v>
      </c>
      <c r="O171" s="17">
        <v>0.5</v>
      </c>
      <c r="P171" s="17" t="s">
        <v>70</v>
      </c>
      <c r="Q171" s="17">
        <v>1200</v>
      </c>
      <c r="R171" s="17">
        <v>50.53</v>
      </c>
      <c r="S171" s="17">
        <v>52.95</v>
      </c>
      <c r="T171" s="17">
        <f>(R171*O171)+(S171*O171)</f>
        <v>51.74</v>
      </c>
      <c r="U171" s="99" t="s">
        <v>162</v>
      </c>
      <c r="V171" s="91">
        <f>SUM(H171:H172)*R171</f>
        <v>808.48</v>
      </c>
      <c r="W171" s="94">
        <f>SUM(M171:M172)*S171</f>
        <v>1641.45</v>
      </c>
    </row>
    <row r="172" spans="1:23" ht="15" thickBot="1" x14ac:dyDescent="0.4">
      <c r="A172" s="31">
        <v>54817601</v>
      </c>
      <c r="B172" s="2" t="str">
        <f t="shared" si="10"/>
        <v>Daniel Kresse</v>
      </c>
      <c r="C172" s="2">
        <v>20012618</v>
      </c>
      <c r="D172" s="3">
        <v>45212.639976851853</v>
      </c>
      <c r="E172" s="14">
        <v>45212</v>
      </c>
      <c r="F172" s="13">
        <v>45212.333333333336</v>
      </c>
      <c r="G172" s="13">
        <v>45212.6875</v>
      </c>
      <c r="H172" s="15">
        <v>8</v>
      </c>
      <c r="I172" s="2" t="str">
        <f t="shared" si="11"/>
        <v>Posted to HRMS</v>
      </c>
      <c r="J172" s="18" t="str">
        <f>"Regular Hours Worked (full time/salary)"</f>
        <v>Regular Hours Worked (full time/salary)</v>
      </c>
      <c r="K172" s="32" t="str">
        <f>"WSH-CENT/SS WORKER"</f>
        <v>WSH-CENT/SS WORKER</v>
      </c>
      <c r="L172" s="80" t="s">
        <v>64</v>
      </c>
      <c r="M172" s="81">
        <v>15.5</v>
      </c>
      <c r="N172" s="16" t="s">
        <v>31</v>
      </c>
      <c r="O172" s="17">
        <v>0.5</v>
      </c>
      <c r="P172" s="17" t="s">
        <v>70</v>
      </c>
      <c r="Q172" s="17">
        <v>1200</v>
      </c>
      <c r="R172" s="17">
        <v>50.53</v>
      </c>
      <c r="S172" s="17">
        <v>52.95</v>
      </c>
      <c r="T172" s="17">
        <f>(R172*O172)+(S172*O172)</f>
        <v>51.74</v>
      </c>
      <c r="U172" s="99"/>
      <c r="V172" s="93"/>
      <c r="W172" s="96"/>
    </row>
    <row r="173" spans="1:23" ht="15" thickBot="1" x14ac:dyDescent="0.4">
      <c r="A173" s="31">
        <v>54817602</v>
      </c>
      <c r="B173" s="2" t="str">
        <f t="shared" si="10"/>
        <v>Daniel Kresse</v>
      </c>
      <c r="C173" s="2">
        <v>20012618</v>
      </c>
      <c r="D173" s="3">
        <v>45212.639999999999</v>
      </c>
      <c r="E173" s="14">
        <v>45213</v>
      </c>
      <c r="F173" s="14">
        <v>45213</v>
      </c>
      <c r="G173" s="13">
        <v>45213.999305555553</v>
      </c>
      <c r="H173" s="15">
        <v>0</v>
      </c>
      <c r="I173" s="2" t="str">
        <f t="shared" si="11"/>
        <v>Posted to HRMS</v>
      </c>
      <c r="J173" s="18" t="str">
        <f>"Marked As Day Off"</f>
        <v>Marked As Day Off</v>
      </c>
      <c r="K173" s="32" t="str">
        <f>"N/A"</f>
        <v>N/A</v>
      </c>
      <c r="L173" s="80" t="s">
        <v>39</v>
      </c>
      <c r="M173" s="81">
        <v>12</v>
      </c>
      <c r="N173" s="16" t="s">
        <v>26</v>
      </c>
      <c r="O173" s="17" t="s">
        <v>24</v>
      </c>
      <c r="P173" s="17" t="s">
        <v>24</v>
      </c>
      <c r="Q173" s="17" t="s">
        <v>24</v>
      </c>
      <c r="R173" s="17" t="s">
        <v>24</v>
      </c>
      <c r="S173" s="17" t="s">
        <v>24</v>
      </c>
      <c r="T173" s="17" t="s">
        <v>24</v>
      </c>
      <c r="U173" s="25"/>
      <c r="V173" s="11" t="s">
        <v>24</v>
      </c>
      <c r="W173" s="70" t="s">
        <v>24</v>
      </c>
    </row>
    <row r="174" spans="1:23" ht="15" thickBot="1" x14ac:dyDescent="0.4">
      <c r="A174" s="31">
        <v>54817603</v>
      </c>
      <c r="B174" s="2" t="str">
        <f t="shared" si="10"/>
        <v>Daniel Kresse</v>
      </c>
      <c r="C174" s="2">
        <v>20012618</v>
      </c>
      <c r="D174" s="3">
        <v>45212.640023148146</v>
      </c>
      <c r="E174" s="14">
        <v>45214</v>
      </c>
      <c r="F174" s="14">
        <v>45214</v>
      </c>
      <c r="G174" s="13">
        <v>45214.999305555553</v>
      </c>
      <c r="H174" s="15">
        <v>0</v>
      </c>
      <c r="I174" s="2" t="str">
        <f t="shared" si="11"/>
        <v>Posted to HRMS</v>
      </c>
      <c r="J174" s="18" t="str">
        <f>"Marked As Day Off"</f>
        <v>Marked As Day Off</v>
      </c>
      <c r="K174" s="32" t="str">
        <f>"N/A"</f>
        <v>N/A</v>
      </c>
      <c r="L174" s="80" t="s">
        <v>27</v>
      </c>
      <c r="M174" s="81" t="s">
        <v>24</v>
      </c>
      <c r="N174" s="16" t="s">
        <v>24</v>
      </c>
      <c r="O174" s="17" t="s">
        <v>24</v>
      </c>
      <c r="P174" s="17" t="s">
        <v>24</v>
      </c>
      <c r="Q174" s="17" t="s">
        <v>24</v>
      </c>
      <c r="R174" s="17" t="s">
        <v>24</v>
      </c>
      <c r="S174" s="17" t="s">
        <v>24</v>
      </c>
      <c r="T174" s="17" t="s">
        <v>24</v>
      </c>
      <c r="U174" s="25"/>
      <c r="V174" s="11" t="s">
        <v>24</v>
      </c>
      <c r="W174" s="70" t="s">
        <v>24</v>
      </c>
    </row>
    <row r="175" spans="1:23" ht="15" thickBot="1" x14ac:dyDescent="0.4">
      <c r="A175" s="31">
        <v>55107947</v>
      </c>
      <c r="B175" s="2" t="str">
        <f t="shared" si="10"/>
        <v>Daniel Kresse</v>
      </c>
      <c r="C175" s="2">
        <v>20012618</v>
      </c>
      <c r="D175" s="3">
        <v>45230.392916666664</v>
      </c>
      <c r="E175" s="14">
        <v>45215</v>
      </c>
      <c r="F175" s="13">
        <v>45215.333333333336</v>
      </c>
      <c r="G175" s="13">
        <v>45215.6875</v>
      </c>
      <c r="H175" s="15">
        <v>8</v>
      </c>
      <c r="I175" s="2" t="str">
        <f t="shared" si="11"/>
        <v>Posted to HRMS</v>
      </c>
      <c r="J175" s="18" t="str">
        <f>"On-site 24/7 Premium Pay"</f>
        <v>On-site 24/7 Premium Pay</v>
      </c>
      <c r="K175" s="32" t="str">
        <f>"WSH-CENT/SS WORKER"</f>
        <v>WSH-CENT/SS WORKER</v>
      </c>
      <c r="L175" s="80" t="s">
        <v>33</v>
      </c>
      <c r="M175" s="81">
        <v>5</v>
      </c>
      <c r="N175" s="16" t="s">
        <v>26</v>
      </c>
      <c r="O175" s="17" t="s">
        <v>24</v>
      </c>
      <c r="P175" s="17" t="s">
        <v>24</v>
      </c>
      <c r="Q175" s="17" t="s">
        <v>24</v>
      </c>
      <c r="R175" s="17" t="s">
        <v>24</v>
      </c>
      <c r="S175" s="17" t="s">
        <v>24</v>
      </c>
      <c r="T175" s="17" t="s">
        <v>24</v>
      </c>
      <c r="U175" s="25"/>
      <c r="V175" s="11" t="s">
        <v>24</v>
      </c>
      <c r="W175" s="70" t="s">
        <v>24</v>
      </c>
    </row>
    <row r="176" spans="1:23" ht="15" thickBot="1" x14ac:dyDescent="0.4">
      <c r="A176" s="31">
        <v>55107953</v>
      </c>
      <c r="B176" s="2" t="str">
        <f t="shared" si="10"/>
        <v>Daniel Kresse</v>
      </c>
      <c r="C176" s="2">
        <v>20012618</v>
      </c>
      <c r="D176" s="3">
        <v>45230.393090277779</v>
      </c>
      <c r="E176" s="14">
        <v>45216</v>
      </c>
      <c r="F176" s="13">
        <v>45216.333333333336</v>
      </c>
      <c r="G176" s="13">
        <v>45216.6875</v>
      </c>
      <c r="H176" s="15">
        <v>8</v>
      </c>
      <c r="I176" s="2" t="str">
        <f t="shared" si="11"/>
        <v>Posted to HRMS</v>
      </c>
      <c r="J176" s="18" t="str">
        <f>"On-site 24/7 Premium Pay"</f>
        <v>On-site 24/7 Premium Pay</v>
      </c>
      <c r="K176" s="32" t="str">
        <f>"WSH-CENT/SS WORKER"</f>
        <v>WSH-CENT/SS WORKER</v>
      </c>
      <c r="L176" s="80" t="s">
        <v>33</v>
      </c>
      <c r="M176" s="81">
        <v>5</v>
      </c>
      <c r="N176" s="16" t="s">
        <v>26</v>
      </c>
      <c r="O176" s="17" t="s">
        <v>24</v>
      </c>
      <c r="P176" s="17" t="s">
        <v>24</v>
      </c>
      <c r="Q176" s="17" t="s">
        <v>24</v>
      </c>
      <c r="R176" s="17" t="s">
        <v>24</v>
      </c>
      <c r="S176" s="17" t="s">
        <v>24</v>
      </c>
      <c r="T176" s="17" t="s">
        <v>24</v>
      </c>
      <c r="U176" s="25"/>
      <c r="V176" s="11" t="s">
        <v>24</v>
      </c>
      <c r="W176" s="70" t="s">
        <v>24</v>
      </c>
    </row>
    <row r="177" spans="1:23" ht="15" thickBot="1" x14ac:dyDescent="0.4">
      <c r="A177" s="31">
        <v>55107970</v>
      </c>
      <c r="B177" s="2" t="str">
        <f t="shared" si="10"/>
        <v>Daniel Kresse</v>
      </c>
      <c r="C177" s="2">
        <v>20012618</v>
      </c>
      <c r="D177" s="3">
        <v>45230.393391203703</v>
      </c>
      <c r="E177" s="14">
        <v>45217</v>
      </c>
      <c r="F177" s="13">
        <v>45217.333333333336</v>
      </c>
      <c r="G177" s="13">
        <v>45217.6875</v>
      </c>
      <c r="H177" s="15">
        <v>8</v>
      </c>
      <c r="I177" s="2" t="str">
        <f t="shared" si="11"/>
        <v>Posted to HRMS</v>
      </c>
      <c r="J177" s="18" t="str">
        <f>"On-site 24/7 Premium Pay"</f>
        <v>On-site 24/7 Premium Pay</v>
      </c>
      <c r="K177" s="32" t="str">
        <f>"WSH-CENT/SS WORKER"</f>
        <v>WSH-CENT/SS WORKER</v>
      </c>
      <c r="L177" s="80" t="s">
        <v>33</v>
      </c>
      <c r="M177" s="81">
        <v>5</v>
      </c>
      <c r="N177" s="16" t="s">
        <v>26</v>
      </c>
      <c r="O177" s="17" t="s">
        <v>24</v>
      </c>
      <c r="P177" s="17" t="s">
        <v>24</v>
      </c>
      <c r="Q177" s="17" t="s">
        <v>24</v>
      </c>
      <c r="R177" s="17" t="s">
        <v>24</v>
      </c>
      <c r="S177" s="17" t="s">
        <v>24</v>
      </c>
      <c r="T177" s="17" t="s">
        <v>24</v>
      </c>
      <c r="U177" s="25"/>
      <c r="V177" s="11" t="s">
        <v>24</v>
      </c>
      <c r="W177" s="70" t="s">
        <v>24</v>
      </c>
    </row>
    <row r="178" spans="1:23" ht="15" thickBot="1" x14ac:dyDescent="0.4">
      <c r="A178" s="31">
        <v>55107982</v>
      </c>
      <c r="B178" s="2" t="str">
        <f t="shared" si="10"/>
        <v>Daniel Kresse</v>
      </c>
      <c r="C178" s="2">
        <v>20012618</v>
      </c>
      <c r="D178" s="3">
        <v>45230.393726851849</v>
      </c>
      <c r="E178" s="14">
        <v>45218</v>
      </c>
      <c r="F178" s="13">
        <v>45218.333333333336</v>
      </c>
      <c r="G178" s="13">
        <v>45218.6875</v>
      </c>
      <c r="H178" s="15">
        <v>8</v>
      </c>
      <c r="I178" s="2" t="str">
        <f t="shared" si="11"/>
        <v>Posted to HRMS</v>
      </c>
      <c r="J178" s="18" t="str">
        <f>"On-site 24/7 Premium Pay"</f>
        <v>On-site 24/7 Premium Pay</v>
      </c>
      <c r="K178" s="32" t="str">
        <f>"WSH-CENT/SS WORKER"</f>
        <v>WSH-CENT/SS WORKER</v>
      </c>
      <c r="L178" s="80" t="s">
        <v>27</v>
      </c>
      <c r="M178" s="81" t="s">
        <v>24</v>
      </c>
      <c r="N178" s="16" t="s">
        <v>24</v>
      </c>
      <c r="O178" s="17" t="s">
        <v>24</v>
      </c>
      <c r="P178" s="17" t="s">
        <v>24</v>
      </c>
      <c r="Q178" s="17" t="s">
        <v>24</v>
      </c>
      <c r="R178" s="17" t="s">
        <v>24</v>
      </c>
      <c r="S178" s="17" t="s">
        <v>24</v>
      </c>
      <c r="T178" s="17" t="s">
        <v>24</v>
      </c>
      <c r="U178" s="25"/>
      <c r="V178" s="11" t="s">
        <v>24</v>
      </c>
      <c r="W178" s="70" t="s">
        <v>24</v>
      </c>
    </row>
    <row r="179" spans="1:23" ht="15" thickBot="1" x14ac:dyDescent="0.4">
      <c r="A179" s="31">
        <v>55107993</v>
      </c>
      <c r="B179" s="2" t="str">
        <f t="shared" si="10"/>
        <v>Daniel Kresse</v>
      </c>
      <c r="C179" s="2">
        <v>20012618</v>
      </c>
      <c r="D179" s="3">
        <v>45230.393946759257</v>
      </c>
      <c r="E179" s="14">
        <v>45219</v>
      </c>
      <c r="F179" s="13">
        <v>45219.333333333336</v>
      </c>
      <c r="G179" s="13">
        <v>45219.6875</v>
      </c>
      <c r="H179" s="15">
        <v>8</v>
      </c>
      <c r="I179" s="2" t="str">
        <f t="shared" si="11"/>
        <v>Posted to HRMS</v>
      </c>
      <c r="J179" s="18" t="str">
        <f>"On-site 24/7 Premium Pay"</f>
        <v>On-site 24/7 Premium Pay</v>
      </c>
      <c r="K179" s="32" t="str">
        <f>"WSH-CENT/SS WORKER"</f>
        <v>WSH-CENT/SS WORKER</v>
      </c>
      <c r="L179" s="80" t="s">
        <v>33</v>
      </c>
      <c r="M179" s="81">
        <v>5</v>
      </c>
      <c r="N179" s="16" t="s">
        <v>26</v>
      </c>
      <c r="O179" s="17" t="s">
        <v>24</v>
      </c>
      <c r="P179" s="17" t="s">
        <v>24</v>
      </c>
      <c r="Q179" s="17" t="s">
        <v>24</v>
      </c>
      <c r="R179" s="17" t="s">
        <v>24</v>
      </c>
      <c r="S179" s="17" t="s">
        <v>24</v>
      </c>
      <c r="T179" s="17" t="s">
        <v>24</v>
      </c>
      <c r="U179" s="25"/>
      <c r="V179" s="11" t="s">
        <v>24</v>
      </c>
      <c r="W179" s="70" t="s">
        <v>24</v>
      </c>
    </row>
    <row r="180" spans="1:23" ht="15" thickBot="1" x14ac:dyDescent="0.4">
      <c r="A180" s="31">
        <v>55109134</v>
      </c>
      <c r="B180" s="2" t="str">
        <f t="shared" si="10"/>
        <v>Daniel Kresse</v>
      </c>
      <c r="C180" s="2">
        <v>20012618</v>
      </c>
      <c r="D180" s="3">
        <v>45230.419189814813</v>
      </c>
      <c r="E180" s="14">
        <v>45220</v>
      </c>
      <c r="F180" s="14">
        <v>45220</v>
      </c>
      <c r="G180" s="13">
        <v>45220.999305555553</v>
      </c>
      <c r="H180" s="15">
        <v>0</v>
      </c>
      <c r="I180" s="2" t="str">
        <f t="shared" si="11"/>
        <v>Posted to HRMS</v>
      </c>
      <c r="J180" s="18" t="str">
        <f>"Marked As Day Off"</f>
        <v>Marked As Day Off</v>
      </c>
      <c r="K180" s="32" t="str">
        <f>"N/A"</f>
        <v>N/A</v>
      </c>
      <c r="L180" s="80" t="s">
        <v>33</v>
      </c>
      <c r="M180" s="81">
        <v>5</v>
      </c>
      <c r="N180" s="16" t="s">
        <v>26</v>
      </c>
      <c r="O180" s="17" t="s">
        <v>24</v>
      </c>
      <c r="P180" s="17" t="s">
        <v>24</v>
      </c>
      <c r="Q180" s="17" t="s">
        <v>24</v>
      </c>
      <c r="R180" s="17" t="s">
        <v>24</v>
      </c>
      <c r="S180" s="17" t="s">
        <v>24</v>
      </c>
      <c r="T180" s="17" t="s">
        <v>24</v>
      </c>
      <c r="U180" s="25"/>
      <c r="V180" s="11" t="s">
        <v>24</v>
      </c>
      <c r="W180" s="70" t="s">
        <v>24</v>
      </c>
    </row>
    <row r="181" spans="1:23" ht="15" thickBot="1" x14ac:dyDescent="0.4">
      <c r="A181" s="31">
        <v>55108136</v>
      </c>
      <c r="B181" s="2" t="str">
        <f t="shared" si="10"/>
        <v>Daniel Kresse</v>
      </c>
      <c r="C181" s="2">
        <v>20012618</v>
      </c>
      <c r="D181" s="3">
        <v>45230.398078703707</v>
      </c>
      <c r="E181" s="14">
        <v>45220</v>
      </c>
      <c r="F181" s="13">
        <v>45220.333333333336</v>
      </c>
      <c r="G181" s="13">
        <v>45220.6875</v>
      </c>
      <c r="H181" s="15">
        <v>8</v>
      </c>
      <c r="I181" s="2" t="str">
        <f>"Canceled"</f>
        <v>Canceled</v>
      </c>
      <c r="J181" s="18" t="str">
        <f>"On-site 24/7 Premium Pay"</f>
        <v>On-site 24/7 Premium Pay</v>
      </c>
      <c r="K181" s="32" t="str">
        <f>"WSH-CENT/SS WORKER"</f>
        <v>WSH-CENT/SS WORKER</v>
      </c>
      <c r="L181" s="80"/>
      <c r="M181" s="81"/>
      <c r="N181" s="16"/>
      <c r="O181" s="17"/>
      <c r="P181" s="17"/>
      <c r="Q181" s="17"/>
      <c r="R181" s="17"/>
      <c r="S181" s="17"/>
      <c r="T181" s="17"/>
      <c r="U181" s="25" t="s">
        <v>82</v>
      </c>
      <c r="V181" s="11" t="s">
        <v>24</v>
      </c>
      <c r="W181" s="70" t="s">
        <v>24</v>
      </c>
    </row>
    <row r="182" spans="1:23" ht="15" thickBot="1" x14ac:dyDescent="0.4">
      <c r="A182" s="31">
        <v>55109146</v>
      </c>
      <c r="B182" s="2" t="str">
        <f t="shared" si="10"/>
        <v>Daniel Kresse</v>
      </c>
      <c r="C182" s="2">
        <v>20012618</v>
      </c>
      <c r="D182" s="3">
        <v>45230.419340277775</v>
      </c>
      <c r="E182" s="14">
        <v>45221</v>
      </c>
      <c r="F182" s="14">
        <v>45221</v>
      </c>
      <c r="G182" s="13">
        <v>45221.999305555553</v>
      </c>
      <c r="H182" s="15">
        <v>0</v>
      </c>
      <c r="I182" s="2" t="str">
        <f t="shared" ref="I182:I199" si="12">"Posted to HRMS"</f>
        <v>Posted to HRMS</v>
      </c>
      <c r="J182" s="18" t="str">
        <f>"Marked As Day Off"</f>
        <v>Marked As Day Off</v>
      </c>
      <c r="K182" s="32" t="str">
        <f>"N/A"</f>
        <v>N/A</v>
      </c>
      <c r="L182" s="80" t="s">
        <v>27</v>
      </c>
      <c r="M182" s="81" t="s">
        <v>24</v>
      </c>
      <c r="N182" s="16" t="s">
        <v>24</v>
      </c>
      <c r="O182" s="17" t="s">
        <v>24</v>
      </c>
      <c r="P182" s="17" t="s">
        <v>24</v>
      </c>
      <c r="Q182" s="17" t="s">
        <v>24</v>
      </c>
      <c r="R182" s="17" t="s">
        <v>24</v>
      </c>
      <c r="S182" s="17" t="s">
        <v>24</v>
      </c>
      <c r="T182" s="17" t="s">
        <v>24</v>
      </c>
      <c r="U182" s="25"/>
      <c r="V182" s="11" t="s">
        <v>24</v>
      </c>
      <c r="W182" s="70" t="s">
        <v>24</v>
      </c>
    </row>
    <row r="183" spans="1:23" ht="15" thickBot="1" x14ac:dyDescent="0.4">
      <c r="A183" s="31">
        <v>55108195</v>
      </c>
      <c r="B183" s="2" t="str">
        <f t="shared" si="10"/>
        <v>Daniel Kresse</v>
      </c>
      <c r="C183" s="2">
        <v>20012618</v>
      </c>
      <c r="D183" s="3">
        <v>45230.399259259262</v>
      </c>
      <c r="E183" s="14">
        <v>45222</v>
      </c>
      <c r="F183" s="13">
        <v>45222.333333333336</v>
      </c>
      <c r="G183" s="13">
        <v>45222.6875</v>
      </c>
      <c r="H183" s="15">
        <v>8</v>
      </c>
      <c r="I183" s="2" t="str">
        <f t="shared" si="12"/>
        <v>Posted to HRMS</v>
      </c>
      <c r="J183" s="18" t="str">
        <f>"On-site 24/7 Premium Pay"</f>
        <v>On-site 24/7 Premium Pay</v>
      </c>
      <c r="K183" s="32" t="str">
        <f>"WSH-CENT/SS WORKER"</f>
        <v>WSH-CENT/SS WORKER</v>
      </c>
      <c r="L183" s="80" t="s">
        <v>33</v>
      </c>
      <c r="M183" s="81">
        <v>5</v>
      </c>
      <c r="N183" s="16" t="s">
        <v>26</v>
      </c>
      <c r="O183" s="17" t="s">
        <v>24</v>
      </c>
      <c r="P183" s="17" t="s">
        <v>24</v>
      </c>
      <c r="Q183" s="17" t="s">
        <v>24</v>
      </c>
      <c r="R183" s="17" t="s">
        <v>24</v>
      </c>
      <c r="S183" s="17" t="s">
        <v>24</v>
      </c>
      <c r="T183" s="17" t="s">
        <v>24</v>
      </c>
      <c r="U183" s="25"/>
      <c r="V183" s="11" t="s">
        <v>24</v>
      </c>
      <c r="W183" s="70" t="s">
        <v>24</v>
      </c>
    </row>
    <row r="184" spans="1:23" ht="15" thickBot="1" x14ac:dyDescent="0.4">
      <c r="A184" s="31">
        <v>55108342</v>
      </c>
      <c r="B184" s="2" t="str">
        <f t="shared" si="10"/>
        <v>Daniel Kresse</v>
      </c>
      <c r="C184" s="2">
        <v>20012618</v>
      </c>
      <c r="D184" s="3">
        <v>45230.401701388888</v>
      </c>
      <c r="E184" s="14">
        <v>45223</v>
      </c>
      <c r="F184" s="13">
        <v>45223.333333333336</v>
      </c>
      <c r="G184" s="13">
        <v>45223.6875</v>
      </c>
      <c r="H184" s="15">
        <v>8</v>
      </c>
      <c r="I184" s="2" t="str">
        <f t="shared" si="12"/>
        <v>Posted to HRMS</v>
      </c>
      <c r="J184" s="18" t="str">
        <f>"On-site 24/7 Premium Pay"</f>
        <v>On-site 24/7 Premium Pay</v>
      </c>
      <c r="K184" s="32" t="str">
        <f>"WSH-CENT/SS WORKER"</f>
        <v>WSH-CENT/SS WORKER</v>
      </c>
      <c r="L184" s="80" t="s">
        <v>33</v>
      </c>
      <c r="M184" s="81">
        <v>5</v>
      </c>
      <c r="N184" s="16" t="s">
        <v>26</v>
      </c>
      <c r="O184" s="17" t="s">
        <v>24</v>
      </c>
      <c r="P184" s="17" t="s">
        <v>24</v>
      </c>
      <c r="Q184" s="17" t="s">
        <v>24</v>
      </c>
      <c r="R184" s="17" t="s">
        <v>24</v>
      </c>
      <c r="S184" s="17" t="s">
        <v>24</v>
      </c>
      <c r="T184" s="17" t="s">
        <v>24</v>
      </c>
      <c r="U184" s="25"/>
      <c r="V184" s="11" t="s">
        <v>24</v>
      </c>
      <c r="W184" s="70" t="s">
        <v>24</v>
      </c>
    </row>
    <row r="185" spans="1:23" ht="15" thickBot="1" x14ac:dyDescent="0.4">
      <c r="A185" s="31">
        <v>55108650</v>
      </c>
      <c r="B185" s="2" t="str">
        <f t="shared" si="10"/>
        <v>Daniel Kresse</v>
      </c>
      <c r="C185" s="2">
        <v>20012618</v>
      </c>
      <c r="D185" s="3">
        <v>45230.409432870372</v>
      </c>
      <c r="E185" s="14">
        <v>45224</v>
      </c>
      <c r="F185" s="13">
        <v>45224.333333333336</v>
      </c>
      <c r="G185" s="13">
        <v>45224.6875</v>
      </c>
      <c r="H185" s="15">
        <v>8</v>
      </c>
      <c r="I185" s="2" t="str">
        <f t="shared" si="12"/>
        <v>Posted to HRMS</v>
      </c>
      <c r="J185" s="18" t="str">
        <f>"On-site 24/7 Premium Pay"</f>
        <v>On-site 24/7 Premium Pay</v>
      </c>
      <c r="K185" s="32" t="str">
        <f>"WSH-CENT/SS WORKER"</f>
        <v>WSH-CENT/SS WORKER</v>
      </c>
      <c r="L185" s="80" t="s">
        <v>64</v>
      </c>
      <c r="M185" s="81">
        <v>15.5</v>
      </c>
      <c r="N185" s="16" t="s">
        <v>31</v>
      </c>
      <c r="O185" s="17">
        <v>0.5</v>
      </c>
      <c r="P185" s="17" t="s">
        <v>70</v>
      </c>
      <c r="Q185" s="17">
        <v>1200</v>
      </c>
      <c r="R185" s="17">
        <v>50.53</v>
      </c>
      <c r="S185" s="17">
        <v>52.95</v>
      </c>
      <c r="T185" s="17">
        <f>(R185*O185)+(S185*O185)</f>
        <v>51.74</v>
      </c>
      <c r="U185" s="99" t="s">
        <v>74</v>
      </c>
      <c r="V185" s="91">
        <f>SUM(H185:H187)*R185</f>
        <v>1212.72</v>
      </c>
      <c r="W185" s="94">
        <f>SUM(M185:M187)*S185</f>
        <v>2462.1750000000002</v>
      </c>
    </row>
    <row r="186" spans="1:23" ht="15" thickBot="1" x14ac:dyDescent="0.4">
      <c r="A186" s="31">
        <v>55109014</v>
      </c>
      <c r="B186" s="2" t="str">
        <f t="shared" si="10"/>
        <v>Daniel Kresse</v>
      </c>
      <c r="C186" s="2">
        <v>20012618</v>
      </c>
      <c r="D186" s="3">
        <v>45230.418113425927</v>
      </c>
      <c r="E186" s="14">
        <v>45225</v>
      </c>
      <c r="F186" s="13">
        <v>45225.333333333336</v>
      </c>
      <c r="G186" s="13">
        <v>45225.6875</v>
      </c>
      <c r="H186" s="15">
        <v>8</v>
      </c>
      <c r="I186" s="2" t="str">
        <f t="shared" si="12"/>
        <v>Posted to HRMS</v>
      </c>
      <c r="J186" s="18" t="str">
        <f>"On-site 24/7 Premium Pay"</f>
        <v>On-site 24/7 Premium Pay</v>
      </c>
      <c r="K186" s="32" t="str">
        <f>"WSH-CENT/SS WORKER"</f>
        <v>WSH-CENT/SS WORKER</v>
      </c>
      <c r="L186" s="80" t="s">
        <v>64</v>
      </c>
      <c r="M186" s="81">
        <v>15.5</v>
      </c>
      <c r="N186" s="16" t="s">
        <v>31</v>
      </c>
      <c r="O186" s="17">
        <v>0.5</v>
      </c>
      <c r="P186" s="17" t="s">
        <v>70</v>
      </c>
      <c r="Q186" s="17">
        <v>1200</v>
      </c>
      <c r="R186" s="17">
        <v>50.53</v>
      </c>
      <c r="S186" s="17">
        <v>52.95</v>
      </c>
      <c r="T186" s="17">
        <f>(R186*O186)+(S186*O186)</f>
        <v>51.74</v>
      </c>
      <c r="U186" s="99"/>
      <c r="V186" s="92"/>
      <c r="W186" s="95"/>
    </row>
    <row r="187" spans="1:23" ht="15" thickBot="1" x14ac:dyDescent="0.4">
      <c r="A187" s="31">
        <v>55109039</v>
      </c>
      <c r="B187" s="2" t="str">
        <f t="shared" si="10"/>
        <v>Daniel Kresse</v>
      </c>
      <c r="C187" s="2">
        <v>20012618</v>
      </c>
      <c r="D187" s="3">
        <v>45230.418368055558</v>
      </c>
      <c r="E187" s="14">
        <v>45226</v>
      </c>
      <c r="F187" s="13">
        <v>45226.333333333336</v>
      </c>
      <c r="G187" s="13">
        <v>45226.6875</v>
      </c>
      <c r="H187" s="15">
        <v>8</v>
      </c>
      <c r="I187" s="2" t="str">
        <f t="shared" si="12"/>
        <v>Posted to HRMS</v>
      </c>
      <c r="J187" s="18" t="str">
        <f>"On-site 24/7 Premium Pay"</f>
        <v>On-site 24/7 Premium Pay</v>
      </c>
      <c r="K187" s="32" t="str">
        <f>"WSH-CENT/SS WORKER"</f>
        <v>WSH-CENT/SS WORKER</v>
      </c>
      <c r="L187" s="80" t="s">
        <v>64</v>
      </c>
      <c r="M187" s="81">
        <v>15.5</v>
      </c>
      <c r="N187" s="16" t="s">
        <v>31</v>
      </c>
      <c r="O187" s="17">
        <v>0.5</v>
      </c>
      <c r="P187" s="17" t="s">
        <v>70</v>
      </c>
      <c r="Q187" s="17">
        <v>1200</v>
      </c>
      <c r="R187" s="17">
        <v>50.53</v>
      </c>
      <c r="S187" s="17">
        <v>52.95</v>
      </c>
      <c r="T187" s="17">
        <f>(R187*O187)+(S187*O187)</f>
        <v>51.74</v>
      </c>
      <c r="U187" s="99"/>
      <c r="V187" s="93"/>
      <c r="W187" s="96"/>
    </row>
    <row r="188" spans="1:23" ht="15" thickBot="1" x14ac:dyDescent="0.4">
      <c r="A188" s="31">
        <v>55109131</v>
      </c>
      <c r="B188" s="2" t="str">
        <f t="shared" si="10"/>
        <v>Daniel Kresse</v>
      </c>
      <c r="C188" s="2">
        <v>20012618</v>
      </c>
      <c r="D188" s="3">
        <v>45230.419131944444</v>
      </c>
      <c r="E188" s="14">
        <v>45227</v>
      </c>
      <c r="F188" s="14">
        <v>45227</v>
      </c>
      <c r="G188" s="13">
        <v>45227.999305555553</v>
      </c>
      <c r="H188" s="15">
        <v>0</v>
      </c>
      <c r="I188" s="2" t="str">
        <f t="shared" si="12"/>
        <v>Posted to HRMS</v>
      </c>
      <c r="J188" s="18" t="str">
        <f>"Marked As Day Off"</f>
        <v>Marked As Day Off</v>
      </c>
      <c r="K188" s="32" t="str">
        <f>"N/A"</f>
        <v>N/A</v>
      </c>
      <c r="L188" s="80" t="s">
        <v>39</v>
      </c>
      <c r="M188" s="81">
        <v>12</v>
      </c>
      <c r="N188" s="16" t="s">
        <v>26</v>
      </c>
      <c r="O188" s="17" t="s">
        <v>24</v>
      </c>
      <c r="P188" s="17" t="s">
        <v>24</v>
      </c>
      <c r="Q188" s="17" t="s">
        <v>24</v>
      </c>
      <c r="R188" s="17" t="s">
        <v>24</v>
      </c>
      <c r="S188" s="17" t="s">
        <v>24</v>
      </c>
      <c r="T188" s="17" t="s">
        <v>24</v>
      </c>
      <c r="U188" s="25"/>
      <c r="V188" s="11" t="s">
        <v>24</v>
      </c>
      <c r="W188" s="70" t="s">
        <v>24</v>
      </c>
    </row>
    <row r="189" spans="1:23" ht="15" thickBot="1" x14ac:dyDescent="0.4">
      <c r="A189" s="31">
        <v>55109102</v>
      </c>
      <c r="B189" s="2" t="str">
        <f t="shared" si="10"/>
        <v>Daniel Kresse</v>
      </c>
      <c r="C189" s="2">
        <v>20012618</v>
      </c>
      <c r="D189" s="3">
        <v>45230.418912037036</v>
      </c>
      <c r="E189" s="14">
        <v>45228</v>
      </c>
      <c r="F189" s="14">
        <v>45228</v>
      </c>
      <c r="G189" s="13">
        <v>45228.999305555553</v>
      </c>
      <c r="H189" s="15">
        <v>0</v>
      </c>
      <c r="I189" s="2" t="str">
        <f t="shared" si="12"/>
        <v>Posted to HRMS</v>
      </c>
      <c r="J189" s="18" t="str">
        <f>"Marked As Day Off"</f>
        <v>Marked As Day Off</v>
      </c>
      <c r="K189" s="32" t="str">
        <f>"N/A"</f>
        <v>N/A</v>
      </c>
      <c r="L189" s="80" t="s">
        <v>27</v>
      </c>
      <c r="M189" s="81" t="s">
        <v>24</v>
      </c>
      <c r="N189" s="16" t="s">
        <v>24</v>
      </c>
      <c r="O189" s="17" t="s">
        <v>24</v>
      </c>
      <c r="P189" s="17" t="s">
        <v>24</v>
      </c>
      <c r="Q189" s="17" t="s">
        <v>24</v>
      </c>
      <c r="R189" s="17" t="s">
        <v>24</v>
      </c>
      <c r="S189" s="17" t="s">
        <v>24</v>
      </c>
      <c r="T189" s="17" t="s">
        <v>24</v>
      </c>
      <c r="U189" s="25"/>
      <c r="V189" s="11" t="s">
        <v>24</v>
      </c>
      <c r="W189" s="70" t="s">
        <v>24</v>
      </c>
    </row>
    <row r="190" spans="1:23" ht="15" thickBot="1" x14ac:dyDescent="0.4">
      <c r="A190" s="31">
        <v>55109065</v>
      </c>
      <c r="B190" s="2" t="str">
        <f t="shared" si="10"/>
        <v>Daniel Kresse</v>
      </c>
      <c r="C190" s="2">
        <v>20012618</v>
      </c>
      <c r="D190" s="3">
        <v>45230.418530092589</v>
      </c>
      <c r="E190" s="14">
        <v>45229</v>
      </c>
      <c r="F190" s="13">
        <v>45229.333333333336</v>
      </c>
      <c r="G190" s="13">
        <v>45229.6875</v>
      </c>
      <c r="H190" s="15">
        <v>8</v>
      </c>
      <c r="I190" s="2" t="str">
        <f t="shared" si="12"/>
        <v>Posted to HRMS</v>
      </c>
      <c r="J190" s="18" t="str">
        <f>"On-site 24/7 Premium Pay"</f>
        <v>On-site 24/7 Premium Pay</v>
      </c>
      <c r="K190" s="32" t="str">
        <f>"WSH-CENT/SS WORKER"</f>
        <v>WSH-CENT/SS WORKER</v>
      </c>
      <c r="L190" s="80" t="s">
        <v>33</v>
      </c>
      <c r="M190" s="81">
        <v>5</v>
      </c>
      <c r="N190" s="16" t="s">
        <v>26</v>
      </c>
      <c r="O190" s="17" t="s">
        <v>24</v>
      </c>
      <c r="P190" s="17" t="s">
        <v>24</v>
      </c>
      <c r="Q190" s="17" t="s">
        <v>24</v>
      </c>
      <c r="R190" s="17" t="s">
        <v>24</v>
      </c>
      <c r="S190" s="17" t="s">
        <v>24</v>
      </c>
      <c r="T190" s="17" t="s">
        <v>24</v>
      </c>
      <c r="U190" s="25"/>
      <c r="V190" s="11" t="s">
        <v>24</v>
      </c>
      <c r="W190" s="70" t="s">
        <v>24</v>
      </c>
    </row>
    <row r="191" spans="1:23" ht="15" thickBot="1" x14ac:dyDescent="0.4">
      <c r="A191" s="31">
        <v>55109090</v>
      </c>
      <c r="B191" s="2" t="str">
        <f t="shared" si="10"/>
        <v>Daniel Kresse</v>
      </c>
      <c r="C191" s="2">
        <v>20012618</v>
      </c>
      <c r="D191" s="3">
        <v>45230.418761574074</v>
      </c>
      <c r="E191" s="14">
        <v>45230</v>
      </c>
      <c r="F191" s="13">
        <v>45230.333333333336</v>
      </c>
      <c r="G191" s="13">
        <v>45230.6875</v>
      </c>
      <c r="H191" s="15">
        <v>8</v>
      </c>
      <c r="I191" s="2" t="str">
        <f t="shared" si="12"/>
        <v>Posted to HRMS</v>
      </c>
      <c r="J191" s="18" t="str">
        <f>"On-site 24/7 Premium Pay"</f>
        <v>On-site 24/7 Premium Pay</v>
      </c>
      <c r="K191" s="32" t="str">
        <f>"WSH-CENT/SS WORKER"</f>
        <v>WSH-CENT/SS WORKER</v>
      </c>
      <c r="L191" s="80" t="s">
        <v>33</v>
      </c>
      <c r="M191" s="81">
        <v>5</v>
      </c>
      <c r="N191" s="16" t="s">
        <v>26</v>
      </c>
      <c r="O191" s="17" t="s">
        <v>24</v>
      </c>
      <c r="P191" s="17" t="s">
        <v>24</v>
      </c>
      <c r="Q191" s="17" t="s">
        <v>24</v>
      </c>
      <c r="R191" s="17" t="s">
        <v>24</v>
      </c>
      <c r="S191" s="17" t="s">
        <v>24</v>
      </c>
      <c r="T191" s="17" t="s">
        <v>24</v>
      </c>
      <c r="U191" s="25"/>
      <c r="V191" s="11" t="s">
        <v>24</v>
      </c>
      <c r="W191" s="70" t="s">
        <v>24</v>
      </c>
    </row>
    <row r="192" spans="1:23" ht="15" thickBot="1" x14ac:dyDescent="0.4">
      <c r="A192" s="31">
        <v>55364279</v>
      </c>
      <c r="B192" s="2" t="str">
        <f t="shared" si="10"/>
        <v>Daniel Kresse</v>
      </c>
      <c r="C192" s="2">
        <v>20012618</v>
      </c>
      <c r="D192" s="3">
        <v>45245.393333333333</v>
      </c>
      <c r="E192" s="14">
        <v>45231</v>
      </c>
      <c r="F192" s="13">
        <v>45231.333333333336</v>
      </c>
      <c r="G192" s="13">
        <v>45231.6875</v>
      </c>
      <c r="H192" s="15">
        <v>8</v>
      </c>
      <c r="I192" s="2" t="str">
        <f t="shared" si="12"/>
        <v>Posted to HRMS</v>
      </c>
      <c r="J192" s="18" t="str">
        <f>"On-site 24/7 Premium Pay"</f>
        <v>On-site 24/7 Premium Pay</v>
      </c>
      <c r="K192" s="32" t="str">
        <f>"WSH-CENT/SS WORKER"</f>
        <v>WSH-CENT/SS WORKER</v>
      </c>
      <c r="L192" s="80" t="s">
        <v>33</v>
      </c>
      <c r="M192" s="81">
        <v>5</v>
      </c>
      <c r="N192" s="16" t="s">
        <v>26</v>
      </c>
      <c r="O192" s="17" t="s">
        <v>24</v>
      </c>
      <c r="P192" s="17" t="s">
        <v>24</v>
      </c>
      <c r="Q192" s="17" t="s">
        <v>24</v>
      </c>
      <c r="R192" s="17" t="s">
        <v>24</v>
      </c>
      <c r="S192" s="17" t="s">
        <v>24</v>
      </c>
      <c r="T192" s="17" t="s">
        <v>24</v>
      </c>
      <c r="U192" s="25"/>
      <c r="V192" s="11" t="s">
        <v>24</v>
      </c>
      <c r="W192" s="70" t="s">
        <v>24</v>
      </c>
    </row>
    <row r="193" spans="1:23" ht="15" thickBot="1" x14ac:dyDescent="0.4">
      <c r="A193" s="31">
        <v>55364282</v>
      </c>
      <c r="B193" s="2" t="str">
        <f t="shared" si="10"/>
        <v>Daniel Kresse</v>
      </c>
      <c r="C193" s="2">
        <v>20012618</v>
      </c>
      <c r="D193" s="3">
        <v>45245.393368055556</v>
      </c>
      <c r="E193" s="14">
        <v>45232</v>
      </c>
      <c r="F193" s="13">
        <v>45232.333333333336</v>
      </c>
      <c r="G193" s="13">
        <v>45232.6875</v>
      </c>
      <c r="H193" s="15">
        <v>8</v>
      </c>
      <c r="I193" s="2" t="str">
        <f t="shared" si="12"/>
        <v>Posted to HRMS</v>
      </c>
      <c r="J193" s="18" t="str">
        <f>"Regular Hours Worked (full time/salary)"</f>
        <v>Regular Hours Worked (full time/salary)</v>
      </c>
      <c r="K193" s="32" t="str">
        <f>"WSH-CENT/SS WORKER"</f>
        <v>WSH-CENT/SS WORKER</v>
      </c>
      <c r="L193" s="80" t="s">
        <v>27</v>
      </c>
      <c r="M193" s="81" t="s">
        <v>24</v>
      </c>
      <c r="N193" s="16" t="s">
        <v>24</v>
      </c>
      <c r="O193" s="17" t="s">
        <v>24</v>
      </c>
      <c r="P193" s="17" t="s">
        <v>24</v>
      </c>
      <c r="Q193" s="17" t="s">
        <v>24</v>
      </c>
      <c r="R193" s="17" t="s">
        <v>24</v>
      </c>
      <c r="S193" s="17" t="s">
        <v>24</v>
      </c>
      <c r="T193" s="17" t="s">
        <v>24</v>
      </c>
      <c r="U193" s="25"/>
      <c r="V193" s="11" t="s">
        <v>24</v>
      </c>
      <c r="W193" s="70" t="s">
        <v>24</v>
      </c>
    </row>
    <row r="194" spans="1:23" ht="15" thickBot="1" x14ac:dyDescent="0.4">
      <c r="A194" s="31">
        <v>55364280</v>
      </c>
      <c r="B194" s="2" t="str">
        <f t="shared" si="10"/>
        <v>Daniel Kresse</v>
      </c>
      <c r="C194" s="2">
        <v>20012618</v>
      </c>
      <c r="D194" s="3">
        <v>45245.39334490741</v>
      </c>
      <c r="E194" s="14">
        <v>45233</v>
      </c>
      <c r="F194" s="13">
        <v>45233.333333333336</v>
      </c>
      <c r="G194" s="13">
        <v>45233.6875</v>
      </c>
      <c r="H194" s="15">
        <v>8</v>
      </c>
      <c r="I194" s="2" t="str">
        <f t="shared" si="12"/>
        <v>Posted to HRMS</v>
      </c>
      <c r="J194" s="18" t="str">
        <f>"On-site 24/7 Premium Pay"</f>
        <v>On-site 24/7 Premium Pay</v>
      </c>
      <c r="K194" s="32" t="str">
        <f>"WSH-CENT/SS WORKER"</f>
        <v>WSH-CENT/SS WORKER</v>
      </c>
      <c r="L194" s="80" t="s">
        <v>33</v>
      </c>
      <c r="M194" s="81">
        <v>5</v>
      </c>
      <c r="N194" s="16" t="s">
        <v>26</v>
      </c>
      <c r="O194" s="17" t="s">
        <v>24</v>
      </c>
      <c r="P194" s="17" t="s">
        <v>24</v>
      </c>
      <c r="Q194" s="17" t="s">
        <v>24</v>
      </c>
      <c r="R194" s="17" t="s">
        <v>24</v>
      </c>
      <c r="S194" s="17" t="s">
        <v>24</v>
      </c>
      <c r="T194" s="17" t="s">
        <v>24</v>
      </c>
      <c r="U194" s="25"/>
      <c r="V194" s="11" t="s">
        <v>24</v>
      </c>
      <c r="W194" s="70" t="s">
        <v>24</v>
      </c>
    </row>
    <row r="195" spans="1:23" ht="15" thickBot="1" x14ac:dyDescent="0.4">
      <c r="A195" s="31">
        <v>55364303</v>
      </c>
      <c r="B195" s="2" t="str">
        <f t="shared" si="10"/>
        <v>Daniel Kresse</v>
      </c>
      <c r="C195" s="2">
        <v>20012618</v>
      </c>
      <c r="D195" s="3">
        <v>45245.39371527778</v>
      </c>
      <c r="E195" s="14">
        <v>45234</v>
      </c>
      <c r="F195" s="14">
        <v>45234</v>
      </c>
      <c r="G195" s="13">
        <v>45234.999305555553</v>
      </c>
      <c r="H195" s="15">
        <v>0</v>
      </c>
      <c r="I195" s="2" t="str">
        <f t="shared" si="12"/>
        <v>Posted to HRMS</v>
      </c>
      <c r="J195" s="18" t="str">
        <f>"Marked As Day Off"</f>
        <v>Marked As Day Off</v>
      </c>
      <c r="K195" s="32" t="str">
        <f>"N/A"</f>
        <v>N/A</v>
      </c>
      <c r="L195" s="80" t="s">
        <v>33</v>
      </c>
      <c r="M195" s="81">
        <v>5</v>
      </c>
      <c r="N195" s="16" t="s">
        <v>26</v>
      </c>
      <c r="O195" s="17" t="s">
        <v>24</v>
      </c>
      <c r="P195" s="17" t="s">
        <v>24</v>
      </c>
      <c r="Q195" s="17" t="s">
        <v>24</v>
      </c>
      <c r="R195" s="17" t="s">
        <v>24</v>
      </c>
      <c r="S195" s="17" t="s">
        <v>24</v>
      </c>
      <c r="T195" s="17" t="s">
        <v>24</v>
      </c>
      <c r="U195" s="25"/>
      <c r="V195" s="11" t="s">
        <v>24</v>
      </c>
      <c r="W195" s="70" t="s">
        <v>24</v>
      </c>
    </row>
    <row r="196" spans="1:23" ht="15" thickBot="1" x14ac:dyDescent="0.4">
      <c r="A196" s="31">
        <v>55364304</v>
      </c>
      <c r="B196" s="2" t="str">
        <f t="shared" si="10"/>
        <v>Daniel Kresse</v>
      </c>
      <c r="C196" s="2">
        <v>20012618</v>
      </c>
      <c r="D196" s="3">
        <v>45245.393738425926</v>
      </c>
      <c r="E196" s="14">
        <v>45235</v>
      </c>
      <c r="F196" s="14">
        <v>45235</v>
      </c>
      <c r="G196" s="13">
        <v>45235.999305555553</v>
      </c>
      <c r="H196" s="15">
        <v>0</v>
      </c>
      <c r="I196" s="2" t="str">
        <f t="shared" si="12"/>
        <v>Posted to HRMS</v>
      </c>
      <c r="J196" s="18" t="str">
        <f>"Marked As Day Off"</f>
        <v>Marked As Day Off</v>
      </c>
      <c r="K196" s="32" t="str">
        <f>"N/A"</f>
        <v>N/A</v>
      </c>
      <c r="L196" s="80" t="s">
        <v>27</v>
      </c>
      <c r="M196" s="81" t="s">
        <v>24</v>
      </c>
      <c r="N196" s="16" t="s">
        <v>24</v>
      </c>
      <c r="O196" s="17" t="s">
        <v>24</v>
      </c>
      <c r="P196" s="17" t="s">
        <v>24</v>
      </c>
      <c r="Q196" s="17" t="s">
        <v>24</v>
      </c>
      <c r="R196" s="17" t="s">
        <v>24</v>
      </c>
      <c r="S196" s="17" t="s">
        <v>24</v>
      </c>
      <c r="T196" s="17" t="s">
        <v>24</v>
      </c>
      <c r="U196" s="25"/>
      <c r="V196" s="11" t="s">
        <v>24</v>
      </c>
      <c r="W196" s="70" t="s">
        <v>24</v>
      </c>
    </row>
    <row r="197" spans="1:23" ht="15" thickBot="1" x14ac:dyDescent="0.4">
      <c r="A197" s="31">
        <v>55364283</v>
      </c>
      <c r="B197" s="2" t="str">
        <f t="shared" si="10"/>
        <v>Daniel Kresse</v>
      </c>
      <c r="C197" s="2">
        <v>20012618</v>
      </c>
      <c r="D197" s="3">
        <v>45245.393414351849</v>
      </c>
      <c r="E197" s="14">
        <v>45236</v>
      </c>
      <c r="F197" s="13">
        <v>45236.333333333336</v>
      </c>
      <c r="G197" s="13">
        <v>45236.6875</v>
      </c>
      <c r="H197" s="15">
        <v>8</v>
      </c>
      <c r="I197" s="2" t="str">
        <f t="shared" si="12"/>
        <v>Posted to HRMS</v>
      </c>
      <c r="J197" s="18" t="str">
        <f>"On-site 24/7 Premium Pay"</f>
        <v>On-site 24/7 Premium Pay</v>
      </c>
      <c r="K197" s="32" t="str">
        <f>"WSH-CENT/SS WORKER"</f>
        <v>WSH-CENT/SS WORKER</v>
      </c>
      <c r="L197" s="80" t="s">
        <v>33</v>
      </c>
      <c r="M197" s="81">
        <v>5</v>
      </c>
      <c r="N197" s="16" t="s">
        <v>26</v>
      </c>
      <c r="O197" s="17" t="s">
        <v>24</v>
      </c>
      <c r="P197" s="17" t="s">
        <v>24</v>
      </c>
      <c r="Q197" s="17" t="s">
        <v>24</v>
      </c>
      <c r="R197" s="17" t="s">
        <v>24</v>
      </c>
      <c r="S197" s="17" t="s">
        <v>24</v>
      </c>
      <c r="T197" s="17" t="s">
        <v>24</v>
      </c>
      <c r="U197" s="25"/>
      <c r="V197" s="11" t="s">
        <v>24</v>
      </c>
      <c r="W197" s="70" t="s">
        <v>24</v>
      </c>
    </row>
    <row r="198" spans="1:23" ht="15" thickBot="1" x14ac:dyDescent="0.4">
      <c r="A198" s="31">
        <v>55364285</v>
      </c>
      <c r="B198" s="2" t="str">
        <f t="shared" si="10"/>
        <v>Daniel Kresse</v>
      </c>
      <c r="C198" s="2">
        <v>20012618</v>
      </c>
      <c r="D198" s="3">
        <v>45245.393425925926</v>
      </c>
      <c r="E198" s="14">
        <v>45237</v>
      </c>
      <c r="F198" s="13">
        <v>45237.333333333336</v>
      </c>
      <c r="G198" s="13">
        <v>45237.6875</v>
      </c>
      <c r="H198" s="15">
        <v>8</v>
      </c>
      <c r="I198" s="2" t="str">
        <f t="shared" si="12"/>
        <v>Posted to HRMS</v>
      </c>
      <c r="J198" s="18" t="str">
        <f>"On-site 24/7 Premium Pay"</f>
        <v>On-site 24/7 Premium Pay</v>
      </c>
      <c r="K198" s="32" t="str">
        <f>"WSH-CENT/SS WORKER"</f>
        <v>WSH-CENT/SS WORKER</v>
      </c>
      <c r="L198" s="80" t="s">
        <v>33</v>
      </c>
      <c r="M198" s="81">
        <v>5</v>
      </c>
      <c r="N198" s="16" t="s">
        <v>26</v>
      </c>
      <c r="O198" s="17" t="s">
        <v>24</v>
      </c>
      <c r="P198" s="17" t="s">
        <v>24</v>
      </c>
      <c r="Q198" s="17" t="s">
        <v>24</v>
      </c>
      <c r="R198" s="17" t="s">
        <v>24</v>
      </c>
      <c r="S198" s="17" t="s">
        <v>24</v>
      </c>
      <c r="T198" s="17" t="s">
        <v>24</v>
      </c>
      <c r="U198" s="25"/>
      <c r="V198" s="11" t="s">
        <v>24</v>
      </c>
      <c r="W198" s="70" t="s">
        <v>24</v>
      </c>
    </row>
    <row r="199" spans="1:23" ht="15" thickBot="1" x14ac:dyDescent="0.4">
      <c r="A199" s="31">
        <v>55364287</v>
      </c>
      <c r="B199" s="2" t="str">
        <f t="shared" si="10"/>
        <v>Daniel Kresse</v>
      </c>
      <c r="C199" s="2">
        <v>20012618</v>
      </c>
      <c r="D199" s="3">
        <v>45245.393449074072</v>
      </c>
      <c r="E199" s="14">
        <v>45238</v>
      </c>
      <c r="F199" s="13">
        <v>45238.333333333336</v>
      </c>
      <c r="G199" s="13">
        <v>45238.6875</v>
      </c>
      <c r="H199" s="15">
        <v>8</v>
      </c>
      <c r="I199" s="2" t="str">
        <f t="shared" si="12"/>
        <v>Posted to HRMS</v>
      </c>
      <c r="J199" s="18" t="str">
        <f>"On-site 24/7 Premium Pay"</f>
        <v>On-site 24/7 Premium Pay</v>
      </c>
      <c r="K199" s="32" t="str">
        <f>"WSH-CENT/SS WORKER"</f>
        <v>WSH-CENT/SS WORKER</v>
      </c>
      <c r="L199" s="80" t="s">
        <v>64</v>
      </c>
      <c r="M199" s="81">
        <v>15.5</v>
      </c>
      <c r="N199" s="16" t="s">
        <v>31</v>
      </c>
      <c r="O199" s="17">
        <v>0.5</v>
      </c>
      <c r="P199" s="17" t="s">
        <v>70</v>
      </c>
      <c r="Q199" s="17">
        <v>1200</v>
      </c>
      <c r="R199" s="17">
        <v>50.53</v>
      </c>
      <c r="S199" s="17">
        <v>52.95</v>
      </c>
      <c r="T199" s="17">
        <f>(R199*O199)+(S199*O199)</f>
        <v>51.74</v>
      </c>
      <c r="U199" s="25" t="s">
        <v>71</v>
      </c>
      <c r="V199" s="11" t="s">
        <v>24</v>
      </c>
      <c r="W199" s="70" t="s">
        <v>24</v>
      </c>
    </row>
    <row r="200" spans="1:23" ht="15" thickBot="1" x14ac:dyDescent="0.4">
      <c r="A200" s="31">
        <v>55364288</v>
      </c>
      <c r="B200" s="2" t="str">
        <f t="shared" si="10"/>
        <v>Daniel Kresse</v>
      </c>
      <c r="C200" s="2">
        <v>20012618</v>
      </c>
      <c r="D200" s="3">
        <v>45245.393472222226</v>
      </c>
      <c r="E200" s="14">
        <v>45239</v>
      </c>
      <c r="F200" s="13">
        <v>45239.333333333336</v>
      </c>
      <c r="G200" s="13">
        <v>45239.6875</v>
      </c>
      <c r="H200" s="15">
        <v>8</v>
      </c>
      <c r="I200" s="2" t="str">
        <f>"Canceled"</f>
        <v>Canceled</v>
      </c>
      <c r="J200" s="18" t="str">
        <f>"On-site 24/7 Premium Pay"</f>
        <v>On-site 24/7 Premium Pay</v>
      </c>
      <c r="K200" s="32" t="str">
        <f>"WSH-CENT/SS WORKER"</f>
        <v>WSH-CENT/SS WORKER</v>
      </c>
      <c r="L200" s="80"/>
      <c r="M200" s="81"/>
      <c r="N200" s="16"/>
      <c r="O200" s="17"/>
      <c r="P200" s="17"/>
      <c r="Q200" s="17"/>
      <c r="R200" s="17"/>
      <c r="S200" s="17"/>
      <c r="T200" s="17"/>
      <c r="U200" s="25" t="s">
        <v>82</v>
      </c>
      <c r="V200" s="11" t="s">
        <v>24</v>
      </c>
      <c r="W200" s="70" t="s">
        <v>24</v>
      </c>
    </row>
    <row r="201" spans="1:23" ht="15" thickBot="1" x14ac:dyDescent="0.4">
      <c r="A201" s="31">
        <v>55364289</v>
      </c>
      <c r="B201" s="2" t="str">
        <f t="shared" si="10"/>
        <v>Daniel Kresse</v>
      </c>
      <c r="C201" s="2">
        <v>20012618</v>
      </c>
      <c r="D201" s="3">
        <v>45245.393541666665</v>
      </c>
      <c r="E201" s="14">
        <v>45239</v>
      </c>
      <c r="F201" s="13">
        <v>45239.333333333336</v>
      </c>
      <c r="G201" s="13">
        <v>45239.6875</v>
      </c>
      <c r="H201" s="15">
        <v>8</v>
      </c>
      <c r="I201" s="2" t="str">
        <f>"Posted to HRMS"</f>
        <v>Posted to HRMS</v>
      </c>
      <c r="J201" s="18" t="str">
        <f>"Regular Hours Worked (full time/salary)"</f>
        <v>Regular Hours Worked (full time/salary)</v>
      </c>
      <c r="K201" s="32" t="str">
        <f>"WSH-CENT/SS WORKER"</f>
        <v>WSH-CENT/SS WORKER</v>
      </c>
      <c r="L201" s="80" t="s">
        <v>64</v>
      </c>
      <c r="M201" s="81">
        <v>15.5</v>
      </c>
      <c r="N201" s="16" t="s">
        <v>31</v>
      </c>
      <c r="O201" s="17">
        <v>0.5</v>
      </c>
      <c r="P201" s="17" t="s">
        <v>70</v>
      </c>
      <c r="Q201" s="17">
        <v>1200</v>
      </c>
      <c r="R201" s="17">
        <v>50.53</v>
      </c>
      <c r="S201" s="17">
        <v>52.95</v>
      </c>
      <c r="T201" s="17">
        <f>(R201*O201)+(S201*O201)</f>
        <v>51.74</v>
      </c>
      <c r="U201" s="27" t="s">
        <v>73</v>
      </c>
      <c r="V201" s="11">
        <f>(H199+H201)*R201</f>
        <v>808.48</v>
      </c>
      <c r="W201" s="70">
        <f>(M199+M201)*S199</f>
        <v>1641.45</v>
      </c>
    </row>
    <row r="202" spans="1:23" ht="15" thickBot="1" x14ac:dyDescent="0.4">
      <c r="A202" s="31">
        <v>55364301</v>
      </c>
      <c r="B202" s="2" t="str">
        <f t="shared" si="10"/>
        <v>Daniel Kresse</v>
      </c>
      <c r="C202" s="2">
        <v>20012618</v>
      </c>
      <c r="D202" s="3">
        <v>45245.39366898148</v>
      </c>
      <c r="E202" s="14">
        <v>45241</v>
      </c>
      <c r="F202" s="14">
        <v>45241</v>
      </c>
      <c r="G202" s="13">
        <v>45241.999305555553</v>
      </c>
      <c r="H202" s="15">
        <v>0</v>
      </c>
      <c r="I202" s="2" t="str">
        <f>"Posted to HRMS"</f>
        <v>Posted to HRMS</v>
      </c>
      <c r="J202" s="18" t="str">
        <f>"Marked As Day Off"</f>
        <v>Marked As Day Off</v>
      </c>
      <c r="K202" s="32" t="str">
        <f>"N/A"</f>
        <v>N/A</v>
      </c>
      <c r="L202" s="80" t="s">
        <v>39</v>
      </c>
      <c r="M202" s="81">
        <v>12</v>
      </c>
      <c r="N202" s="16" t="s">
        <v>26</v>
      </c>
      <c r="O202" s="17" t="s">
        <v>24</v>
      </c>
      <c r="P202" s="17" t="s">
        <v>24</v>
      </c>
      <c r="Q202" s="17"/>
      <c r="R202" s="17" t="s">
        <v>24</v>
      </c>
      <c r="S202" s="17" t="s">
        <v>24</v>
      </c>
      <c r="T202" s="17" t="s">
        <v>24</v>
      </c>
      <c r="U202" s="25"/>
      <c r="V202" s="11" t="s">
        <v>24</v>
      </c>
      <c r="W202" s="70" t="s">
        <v>24</v>
      </c>
    </row>
    <row r="203" spans="1:23" ht="15" thickBot="1" x14ac:dyDescent="0.4">
      <c r="A203" s="31">
        <v>55364290</v>
      </c>
      <c r="B203" s="2" t="str">
        <f t="shared" si="10"/>
        <v>Daniel Kresse</v>
      </c>
      <c r="C203" s="2">
        <v>20012618</v>
      </c>
      <c r="D203" s="3">
        <v>45245.393576388888</v>
      </c>
      <c r="E203" s="14">
        <v>45241</v>
      </c>
      <c r="F203" s="13">
        <v>45241.333333333336</v>
      </c>
      <c r="G203" s="13">
        <v>45241.6875</v>
      </c>
      <c r="H203" s="15">
        <v>8</v>
      </c>
      <c r="I203" s="2" t="str">
        <f>"Canceled"</f>
        <v>Canceled</v>
      </c>
      <c r="J203" s="18" t="str">
        <f>"On-site 24/7 Premium Pay"</f>
        <v>On-site 24/7 Premium Pay</v>
      </c>
      <c r="K203" s="32" t="str">
        <f>"WSH-CENT/SS WORKER"</f>
        <v>WSH-CENT/SS WORKER</v>
      </c>
      <c r="L203" s="80"/>
      <c r="M203" s="81"/>
      <c r="N203" s="16"/>
      <c r="O203" s="17"/>
      <c r="P203" s="17"/>
      <c r="Q203" s="17"/>
      <c r="R203" s="17"/>
      <c r="S203" s="17"/>
      <c r="T203" s="17"/>
      <c r="U203" s="25" t="s">
        <v>82</v>
      </c>
      <c r="V203" s="11" t="s">
        <v>24</v>
      </c>
      <c r="W203" s="70" t="s">
        <v>24</v>
      </c>
    </row>
    <row r="204" spans="1:23" ht="15" thickBot="1" x14ac:dyDescent="0.4">
      <c r="A204" s="31">
        <v>55364302</v>
      </c>
      <c r="B204" s="2" t="str">
        <f t="shared" si="10"/>
        <v>Daniel Kresse</v>
      </c>
      <c r="C204" s="2">
        <v>20012618</v>
      </c>
      <c r="D204" s="3">
        <v>45245.393692129626</v>
      </c>
      <c r="E204" s="14">
        <v>45242</v>
      </c>
      <c r="F204" s="14">
        <v>45242</v>
      </c>
      <c r="G204" s="13">
        <v>45242.999305555553</v>
      </c>
      <c r="H204" s="15">
        <v>0</v>
      </c>
      <c r="I204" s="2" t="str">
        <f t="shared" ref="I204:I220" si="13">"Posted to HRMS"</f>
        <v>Posted to HRMS</v>
      </c>
      <c r="J204" s="18" t="str">
        <f>"Marked As Day Off"</f>
        <v>Marked As Day Off</v>
      </c>
      <c r="K204" s="32" t="str">
        <f>"N/A"</f>
        <v>N/A</v>
      </c>
      <c r="L204" s="80" t="s">
        <v>27</v>
      </c>
      <c r="M204" s="81" t="s">
        <v>24</v>
      </c>
      <c r="N204" s="16" t="s">
        <v>24</v>
      </c>
      <c r="O204" s="17" t="s">
        <v>24</v>
      </c>
      <c r="P204" s="17" t="s">
        <v>24</v>
      </c>
      <c r="Q204" s="17" t="s">
        <v>24</v>
      </c>
      <c r="R204" s="17" t="s">
        <v>24</v>
      </c>
      <c r="S204" s="17" t="s">
        <v>24</v>
      </c>
      <c r="T204" s="17" t="s">
        <v>24</v>
      </c>
      <c r="U204" s="25"/>
      <c r="V204" s="11" t="s">
        <v>24</v>
      </c>
      <c r="W204" s="70" t="s">
        <v>24</v>
      </c>
    </row>
    <row r="205" spans="1:23" ht="15" thickBot="1" x14ac:dyDescent="0.4">
      <c r="A205" s="31">
        <v>55364294</v>
      </c>
      <c r="B205" s="2" t="str">
        <f t="shared" ref="B205:B268" si="14">"Daniel Kresse"</f>
        <v>Daniel Kresse</v>
      </c>
      <c r="C205" s="2">
        <v>20012618</v>
      </c>
      <c r="D205" s="3">
        <v>45245.393611111111</v>
      </c>
      <c r="E205" s="14">
        <v>45243</v>
      </c>
      <c r="F205" s="13">
        <v>45243.333333333336</v>
      </c>
      <c r="G205" s="13">
        <v>45243.6875</v>
      </c>
      <c r="H205" s="15">
        <v>8</v>
      </c>
      <c r="I205" s="2" t="str">
        <f t="shared" si="13"/>
        <v>Posted to HRMS</v>
      </c>
      <c r="J205" s="18" t="str">
        <f>"On-site 24/7 Premium Pay"</f>
        <v>On-site 24/7 Premium Pay</v>
      </c>
      <c r="K205" s="32" t="str">
        <f>"WSH-CENT/SS WORKER"</f>
        <v>WSH-CENT/SS WORKER</v>
      </c>
      <c r="L205" s="80" t="s">
        <v>33</v>
      </c>
      <c r="M205" s="81">
        <v>5</v>
      </c>
      <c r="N205" s="16" t="s">
        <v>26</v>
      </c>
      <c r="O205" s="17" t="s">
        <v>24</v>
      </c>
      <c r="P205" s="17" t="s">
        <v>24</v>
      </c>
      <c r="Q205" s="17" t="s">
        <v>24</v>
      </c>
      <c r="R205" s="17" t="s">
        <v>24</v>
      </c>
      <c r="S205" s="17" t="s">
        <v>24</v>
      </c>
      <c r="T205" s="17" t="s">
        <v>24</v>
      </c>
      <c r="U205" s="25"/>
      <c r="V205" s="11" t="s">
        <v>24</v>
      </c>
      <c r="W205" s="70" t="s">
        <v>24</v>
      </c>
    </row>
    <row r="206" spans="1:23" ht="15" thickBot="1" x14ac:dyDescent="0.4">
      <c r="A206" s="31">
        <v>55364296</v>
      </c>
      <c r="B206" s="2" t="str">
        <f t="shared" si="14"/>
        <v>Daniel Kresse</v>
      </c>
      <c r="C206" s="2">
        <v>20012618</v>
      </c>
      <c r="D206" s="3">
        <v>45245.393634259257</v>
      </c>
      <c r="E206" s="14">
        <v>45244</v>
      </c>
      <c r="F206" s="13">
        <v>45244.333333333336</v>
      </c>
      <c r="G206" s="13">
        <v>45244.6875</v>
      </c>
      <c r="H206" s="15">
        <v>8</v>
      </c>
      <c r="I206" s="2" t="str">
        <f t="shared" si="13"/>
        <v>Posted to HRMS</v>
      </c>
      <c r="J206" s="18" t="str">
        <f>"On-site 24/7 Premium Pay"</f>
        <v>On-site 24/7 Premium Pay</v>
      </c>
      <c r="K206" s="32" t="str">
        <f>"WSH-CENT/SS WORKER"</f>
        <v>WSH-CENT/SS WORKER</v>
      </c>
      <c r="L206" s="80" t="s">
        <v>33</v>
      </c>
      <c r="M206" s="81">
        <v>5</v>
      </c>
      <c r="N206" s="16" t="s">
        <v>26</v>
      </c>
      <c r="O206" s="17" t="s">
        <v>24</v>
      </c>
      <c r="P206" s="17" t="s">
        <v>24</v>
      </c>
      <c r="Q206" s="17" t="s">
        <v>24</v>
      </c>
      <c r="R206" s="17" t="s">
        <v>24</v>
      </c>
      <c r="S206" s="17" t="s">
        <v>24</v>
      </c>
      <c r="T206" s="17" t="s">
        <v>24</v>
      </c>
      <c r="U206" s="25"/>
      <c r="V206" s="11" t="s">
        <v>24</v>
      </c>
      <c r="W206" s="70" t="s">
        <v>24</v>
      </c>
    </row>
    <row r="207" spans="1:23" ht="15.75" customHeight="1" thickBot="1" x14ac:dyDescent="0.4">
      <c r="A207" s="31">
        <v>55364298</v>
      </c>
      <c r="B207" s="2" t="str">
        <f t="shared" si="14"/>
        <v>Daniel Kresse</v>
      </c>
      <c r="C207" s="2">
        <v>20012618</v>
      </c>
      <c r="D207" s="3">
        <v>45245.393645833334</v>
      </c>
      <c r="E207" s="14">
        <v>45245</v>
      </c>
      <c r="F207" s="13">
        <v>45245.333333333336</v>
      </c>
      <c r="G207" s="13">
        <v>45245.6875</v>
      </c>
      <c r="H207" s="15">
        <v>8</v>
      </c>
      <c r="I207" s="2" t="str">
        <f t="shared" si="13"/>
        <v>Posted to HRMS</v>
      </c>
      <c r="J207" s="18" t="str">
        <f>"On-site 24/7 Premium Pay"</f>
        <v>On-site 24/7 Premium Pay</v>
      </c>
      <c r="K207" s="32" t="str">
        <f>"WSH-CENT/SS WORKER"</f>
        <v>WSH-CENT/SS WORKER</v>
      </c>
      <c r="L207" s="80" t="s">
        <v>72</v>
      </c>
      <c r="M207" s="81">
        <v>12</v>
      </c>
      <c r="N207" s="16" t="s">
        <v>31</v>
      </c>
      <c r="O207" s="17">
        <v>0.5</v>
      </c>
      <c r="P207" s="17" t="s">
        <v>70</v>
      </c>
      <c r="Q207" s="17">
        <v>1200</v>
      </c>
      <c r="R207" s="17">
        <v>50.53</v>
      </c>
      <c r="S207" s="17">
        <v>52.95</v>
      </c>
      <c r="T207" s="17">
        <f>(R207*O207)+(S207*O207)</f>
        <v>51.74</v>
      </c>
      <c r="U207" s="99" t="s">
        <v>75</v>
      </c>
      <c r="V207" s="91">
        <f>SUM(H207:H209)*R207</f>
        <v>1212.72</v>
      </c>
      <c r="W207" s="94">
        <f>SUM(M207:M209)*S207</f>
        <v>2276.85</v>
      </c>
    </row>
    <row r="208" spans="1:23" ht="15" thickBot="1" x14ac:dyDescent="0.4">
      <c r="A208" s="31">
        <v>55612176</v>
      </c>
      <c r="B208" s="2" t="str">
        <f t="shared" si="14"/>
        <v>Daniel Kresse</v>
      </c>
      <c r="C208" s="2">
        <v>20012618</v>
      </c>
      <c r="D208" s="3">
        <v>45259.480694444443</v>
      </c>
      <c r="E208" s="14">
        <v>45246</v>
      </c>
      <c r="F208" s="13">
        <v>45246.333333333336</v>
      </c>
      <c r="G208" s="13">
        <v>45246.6875</v>
      </c>
      <c r="H208" s="15">
        <v>8</v>
      </c>
      <c r="I208" s="2" t="str">
        <f t="shared" si="13"/>
        <v>Posted to HRMS</v>
      </c>
      <c r="J208" s="18" t="str">
        <f>"Regular Hours Worked (full time/salary)"</f>
        <v>Regular Hours Worked (full time/salary)</v>
      </c>
      <c r="K208" s="32" t="str">
        <f>"WSH-CENT/SS WORKER"</f>
        <v>WSH-CENT/SS WORKER</v>
      </c>
      <c r="L208" s="80" t="s">
        <v>64</v>
      </c>
      <c r="M208" s="81">
        <v>15.5</v>
      </c>
      <c r="N208" s="16" t="s">
        <v>31</v>
      </c>
      <c r="O208" s="17">
        <v>0.5</v>
      </c>
      <c r="P208" s="17" t="s">
        <v>70</v>
      </c>
      <c r="Q208" s="17">
        <v>1200</v>
      </c>
      <c r="R208" s="17">
        <v>50.53</v>
      </c>
      <c r="S208" s="17">
        <v>52.95</v>
      </c>
      <c r="T208" s="17">
        <f>(R208*O208)+(S208*O208)</f>
        <v>51.74</v>
      </c>
      <c r="U208" s="99"/>
      <c r="V208" s="92"/>
      <c r="W208" s="95"/>
    </row>
    <row r="209" spans="1:23" ht="15" thickBot="1" x14ac:dyDescent="0.4">
      <c r="A209" s="31">
        <v>55612164</v>
      </c>
      <c r="B209" s="2" t="str">
        <f t="shared" si="14"/>
        <v>Daniel Kresse</v>
      </c>
      <c r="C209" s="2">
        <v>20012618</v>
      </c>
      <c r="D209" s="3">
        <v>45259.48027777778</v>
      </c>
      <c r="E209" s="14">
        <v>45247</v>
      </c>
      <c r="F209" s="13">
        <v>45247.333333333336</v>
      </c>
      <c r="G209" s="13">
        <v>45247.6875</v>
      </c>
      <c r="H209" s="15">
        <v>8</v>
      </c>
      <c r="I209" s="2" t="str">
        <f t="shared" si="13"/>
        <v>Posted to HRMS</v>
      </c>
      <c r="J209" s="18" t="str">
        <f>"On-site 24/7 Premium Pay"</f>
        <v>On-site 24/7 Premium Pay</v>
      </c>
      <c r="K209" s="32" t="str">
        <f>"WSH-CENT/SS WORKER"</f>
        <v>WSH-CENT/SS WORKER</v>
      </c>
      <c r="L209" s="80" t="s">
        <v>64</v>
      </c>
      <c r="M209" s="81">
        <v>15.5</v>
      </c>
      <c r="N209" s="16" t="s">
        <v>31</v>
      </c>
      <c r="O209" s="17">
        <v>0.5</v>
      </c>
      <c r="P209" s="17" t="s">
        <v>70</v>
      </c>
      <c r="Q209" s="17">
        <v>1200</v>
      </c>
      <c r="R209" s="17">
        <v>50.53</v>
      </c>
      <c r="S209" s="17">
        <v>52.95</v>
      </c>
      <c r="T209" s="17">
        <f>(R209*O209)+(S209*O209)</f>
        <v>51.74</v>
      </c>
      <c r="U209" s="99"/>
      <c r="V209" s="93"/>
      <c r="W209" s="96"/>
    </row>
    <row r="210" spans="1:23" ht="15" thickBot="1" x14ac:dyDescent="0.4">
      <c r="A210" s="31">
        <v>55612172</v>
      </c>
      <c r="B210" s="2" t="str">
        <f t="shared" si="14"/>
        <v>Daniel Kresse</v>
      </c>
      <c r="C210" s="2">
        <v>20012618</v>
      </c>
      <c r="D210" s="3">
        <v>45259.480543981481</v>
      </c>
      <c r="E210" s="14">
        <v>45248</v>
      </c>
      <c r="F210" s="14">
        <v>45248</v>
      </c>
      <c r="G210" s="13">
        <v>45248.999305555553</v>
      </c>
      <c r="H210" s="15">
        <v>0</v>
      </c>
      <c r="I210" s="2" t="str">
        <f t="shared" si="13"/>
        <v>Posted to HRMS</v>
      </c>
      <c r="J210" s="18" t="str">
        <f>"Marked As Day Off"</f>
        <v>Marked As Day Off</v>
      </c>
      <c r="K210" s="32" t="str">
        <f>"N/A"</f>
        <v>N/A</v>
      </c>
      <c r="L210" s="80" t="s">
        <v>39</v>
      </c>
      <c r="M210" s="81">
        <v>12</v>
      </c>
      <c r="N210" s="16" t="s">
        <v>26</v>
      </c>
      <c r="O210" s="17" t="s">
        <v>24</v>
      </c>
      <c r="P210" s="17" t="s">
        <v>24</v>
      </c>
      <c r="Q210" s="17" t="s">
        <v>24</v>
      </c>
      <c r="R210" s="17" t="s">
        <v>24</v>
      </c>
      <c r="S210" s="17" t="s">
        <v>24</v>
      </c>
      <c r="T210" s="17" t="s">
        <v>24</v>
      </c>
      <c r="U210" s="25"/>
      <c r="V210" s="11" t="s">
        <v>24</v>
      </c>
      <c r="W210" s="70" t="s">
        <v>24</v>
      </c>
    </row>
    <row r="211" spans="1:23" ht="15" thickBot="1" x14ac:dyDescent="0.4">
      <c r="A211" s="31">
        <v>55612173</v>
      </c>
      <c r="B211" s="2" t="str">
        <f t="shared" si="14"/>
        <v>Daniel Kresse</v>
      </c>
      <c r="C211" s="2">
        <v>20012618</v>
      </c>
      <c r="D211" s="3">
        <v>45259.480555555558</v>
      </c>
      <c r="E211" s="14">
        <v>45249</v>
      </c>
      <c r="F211" s="14">
        <v>45249</v>
      </c>
      <c r="G211" s="13">
        <v>45249.999305555553</v>
      </c>
      <c r="H211" s="15">
        <v>0</v>
      </c>
      <c r="I211" s="2" t="str">
        <f t="shared" si="13"/>
        <v>Posted to HRMS</v>
      </c>
      <c r="J211" s="18" t="str">
        <f>"Marked As Day Off"</f>
        <v>Marked As Day Off</v>
      </c>
      <c r="K211" s="32" t="str">
        <f>"N/A"</f>
        <v>N/A</v>
      </c>
      <c r="L211" s="80" t="s">
        <v>39</v>
      </c>
      <c r="M211" s="81">
        <v>12</v>
      </c>
      <c r="N211" s="16" t="s">
        <v>26</v>
      </c>
      <c r="O211" s="17" t="s">
        <v>24</v>
      </c>
      <c r="P211" s="17" t="s">
        <v>24</v>
      </c>
      <c r="Q211" s="17" t="s">
        <v>24</v>
      </c>
      <c r="R211" s="17" t="s">
        <v>24</v>
      </c>
      <c r="S211" s="17" t="s">
        <v>24</v>
      </c>
      <c r="T211" s="17" t="s">
        <v>24</v>
      </c>
      <c r="U211" s="25"/>
      <c r="V211" s="11" t="s">
        <v>24</v>
      </c>
      <c r="W211" s="70" t="s">
        <v>24</v>
      </c>
    </row>
    <row r="212" spans="1:23" ht="15" thickBot="1" x14ac:dyDescent="0.4">
      <c r="A212" s="31">
        <v>55612165</v>
      </c>
      <c r="B212" s="2" t="str">
        <f t="shared" si="14"/>
        <v>Daniel Kresse</v>
      </c>
      <c r="C212" s="2">
        <v>20012618</v>
      </c>
      <c r="D212" s="3">
        <v>45259.480300925927</v>
      </c>
      <c r="E212" s="14">
        <v>45250</v>
      </c>
      <c r="F212" s="13">
        <v>45250.333333333336</v>
      </c>
      <c r="G212" s="13">
        <v>45250.6875</v>
      </c>
      <c r="H212" s="15">
        <v>8</v>
      </c>
      <c r="I212" s="2" t="str">
        <f t="shared" si="13"/>
        <v>Posted to HRMS</v>
      </c>
      <c r="J212" s="18" t="str">
        <f>"On-site 24/7 Premium Pay"</f>
        <v>On-site 24/7 Premium Pay</v>
      </c>
      <c r="K212" s="32" t="str">
        <f>"WSH-CENT/SS WORKER"</f>
        <v>WSH-CENT/SS WORKER</v>
      </c>
      <c r="L212" s="80" t="s">
        <v>33</v>
      </c>
      <c r="M212" s="81">
        <v>5</v>
      </c>
      <c r="N212" s="16" t="s">
        <v>26</v>
      </c>
      <c r="O212" s="17" t="s">
        <v>24</v>
      </c>
      <c r="P212" s="17" t="s">
        <v>24</v>
      </c>
      <c r="Q212" s="17" t="s">
        <v>24</v>
      </c>
      <c r="R212" s="17" t="s">
        <v>24</v>
      </c>
      <c r="S212" s="17" t="s">
        <v>24</v>
      </c>
      <c r="T212" s="17" t="s">
        <v>24</v>
      </c>
      <c r="U212" s="25"/>
      <c r="V212" s="11" t="s">
        <v>24</v>
      </c>
      <c r="W212" s="70" t="s">
        <v>24</v>
      </c>
    </row>
    <row r="213" spans="1:23" ht="15" thickBot="1" x14ac:dyDescent="0.4">
      <c r="A213" s="31">
        <v>55612166</v>
      </c>
      <c r="B213" s="2" t="str">
        <f t="shared" si="14"/>
        <v>Daniel Kresse</v>
      </c>
      <c r="C213" s="2">
        <v>20012618</v>
      </c>
      <c r="D213" s="3">
        <v>45259.480324074073</v>
      </c>
      <c r="E213" s="14">
        <v>45251</v>
      </c>
      <c r="F213" s="13">
        <v>45251.333333333336</v>
      </c>
      <c r="G213" s="13">
        <v>45251.6875</v>
      </c>
      <c r="H213" s="15">
        <v>8</v>
      </c>
      <c r="I213" s="2" t="str">
        <f t="shared" si="13"/>
        <v>Posted to HRMS</v>
      </c>
      <c r="J213" s="18" t="str">
        <f>"On-site 24/7 Premium Pay"</f>
        <v>On-site 24/7 Premium Pay</v>
      </c>
      <c r="K213" s="32" t="str">
        <f>"WSH-CENT/SS WORKER"</f>
        <v>WSH-CENT/SS WORKER</v>
      </c>
      <c r="L213" s="80" t="s">
        <v>27</v>
      </c>
      <c r="M213" s="81" t="s">
        <v>24</v>
      </c>
      <c r="N213" s="16" t="s">
        <v>24</v>
      </c>
      <c r="O213" s="17" t="s">
        <v>24</v>
      </c>
      <c r="P213" s="17" t="s">
        <v>24</v>
      </c>
      <c r="Q213" s="17" t="s">
        <v>24</v>
      </c>
      <c r="R213" s="17" t="s">
        <v>24</v>
      </c>
      <c r="S213" s="17" t="s">
        <v>24</v>
      </c>
      <c r="T213" s="17" t="s">
        <v>24</v>
      </c>
      <c r="U213" s="25"/>
      <c r="V213" s="11" t="s">
        <v>24</v>
      </c>
      <c r="W213" s="70" t="s">
        <v>24</v>
      </c>
    </row>
    <row r="214" spans="1:23" ht="15" thickBot="1" x14ac:dyDescent="0.4">
      <c r="A214" s="31">
        <v>55612167</v>
      </c>
      <c r="B214" s="2" t="str">
        <f t="shared" si="14"/>
        <v>Daniel Kresse</v>
      </c>
      <c r="C214" s="2">
        <v>20012618</v>
      </c>
      <c r="D214" s="3">
        <v>45259.480347222219</v>
      </c>
      <c r="E214" s="14">
        <v>45252</v>
      </c>
      <c r="F214" s="13">
        <v>45252.333333333336</v>
      </c>
      <c r="G214" s="13">
        <v>45252.6875</v>
      </c>
      <c r="H214" s="15">
        <v>8</v>
      </c>
      <c r="I214" s="2" t="str">
        <f t="shared" si="13"/>
        <v>Posted to HRMS</v>
      </c>
      <c r="J214" s="18" t="str">
        <f>"On-site 24/7 Premium Pay"</f>
        <v>On-site 24/7 Premium Pay</v>
      </c>
      <c r="K214" s="32" t="str">
        <f>"WSH-CENT/SS WORKER"</f>
        <v>WSH-CENT/SS WORKER</v>
      </c>
      <c r="L214" s="80" t="s">
        <v>64</v>
      </c>
      <c r="M214" s="81">
        <v>15.5</v>
      </c>
      <c r="N214" s="16" t="s">
        <v>31</v>
      </c>
      <c r="O214" s="17">
        <v>0.5</v>
      </c>
      <c r="P214" s="17" t="s">
        <v>70</v>
      </c>
      <c r="Q214" s="17">
        <v>1200</v>
      </c>
      <c r="R214" s="17">
        <v>50.53</v>
      </c>
      <c r="S214" s="17">
        <v>52.95</v>
      </c>
      <c r="T214" s="17">
        <f>(R214*O214)+(S214*O214)</f>
        <v>51.74</v>
      </c>
      <c r="U214" s="25" t="s">
        <v>76</v>
      </c>
      <c r="V214" s="11">
        <f>H214*R214</f>
        <v>404.24</v>
      </c>
      <c r="W214" s="70">
        <f>M214*S214</f>
        <v>820.72500000000002</v>
      </c>
    </row>
    <row r="215" spans="1:23" ht="15" thickBot="1" x14ac:dyDescent="0.4">
      <c r="A215" s="31">
        <v>55612178</v>
      </c>
      <c r="B215" s="2" t="str">
        <f t="shared" si="14"/>
        <v>Daniel Kresse</v>
      </c>
      <c r="C215" s="2">
        <v>20012618</v>
      </c>
      <c r="D215" s="3">
        <v>45259.480775462966</v>
      </c>
      <c r="E215" s="14">
        <v>45255</v>
      </c>
      <c r="F215" s="14">
        <v>45255</v>
      </c>
      <c r="G215" s="13">
        <v>45255.999305555553</v>
      </c>
      <c r="H215" s="15">
        <v>0</v>
      </c>
      <c r="I215" s="2" t="str">
        <f t="shared" si="13"/>
        <v>Posted to HRMS</v>
      </c>
      <c r="J215" s="18" t="str">
        <f>"Marked As Day Off"</f>
        <v>Marked As Day Off</v>
      </c>
      <c r="K215" s="32" t="str">
        <f>"N/A"</f>
        <v>N/A</v>
      </c>
      <c r="L215" s="80" t="s">
        <v>39</v>
      </c>
      <c r="M215" s="81">
        <v>12</v>
      </c>
      <c r="N215" s="16" t="s">
        <v>26</v>
      </c>
      <c r="O215" s="17" t="s">
        <v>24</v>
      </c>
      <c r="P215" s="17" t="s">
        <v>24</v>
      </c>
      <c r="Q215" s="17" t="s">
        <v>24</v>
      </c>
      <c r="R215" s="17" t="s">
        <v>24</v>
      </c>
      <c r="S215" s="17" t="s">
        <v>24</v>
      </c>
      <c r="T215" s="17" t="s">
        <v>24</v>
      </c>
      <c r="U215" s="25"/>
      <c r="V215" s="11" t="s">
        <v>24</v>
      </c>
      <c r="W215" s="70" t="s">
        <v>24</v>
      </c>
    </row>
    <row r="216" spans="1:23" ht="15" thickBot="1" x14ac:dyDescent="0.4">
      <c r="A216" s="31">
        <v>55612193</v>
      </c>
      <c r="B216" s="2" t="str">
        <f t="shared" si="14"/>
        <v>Daniel Kresse</v>
      </c>
      <c r="C216" s="2">
        <v>20012618</v>
      </c>
      <c r="D216" s="3">
        <v>45259.481504629628</v>
      </c>
      <c r="E216" s="14">
        <v>45256</v>
      </c>
      <c r="F216" s="13">
        <v>45256.541666666664</v>
      </c>
      <c r="G216" s="13">
        <v>45256.666666666664</v>
      </c>
      <c r="H216" s="15">
        <v>3</v>
      </c>
      <c r="I216" s="2" t="str">
        <f t="shared" si="13"/>
        <v>Posted to HRMS</v>
      </c>
      <c r="J216" s="18" t="str">
        <f>"Extra Hours Worked"</f>
        <v>Extra Hours Worked</v>
      </c>
      <c r="K216" s="32" t="str">
        <f>"WSH-CFS WPAS-SOC WK"</f>
        <v>WSH-CFS WPAS-SOC WK</v>
      </c>
      <c r="L216" s="80" t="s">
        <v>39</v>
      </c>
      <c r="M216" s="81">
        <v>12</v>
      </c>
      <c r="N216" s="16" t="s">
        <v>31</v>
      </c>
      <c r="O216" s="17">
        <v>3</v>
      </c>
      <c r="P216" s="17" t="s">
        <v>40</v>
      </c>
      <c r="Q216" s="17">
        <v>1200</v>
      </c>
      <c r="R216" s="17">
        <v>50.53</v>
      </c>
      <c r="S216" s="17">
        <v>52.95</v>
      </c>
      <c r="T216" s="17">
        <f>(R216*O216)+(S216*O216)</f>
        <v>310.44000000000005</v>
      </c>
      <c r="U216" s="25"/>
      <c r="V216" s="11" t="s">
        <v>24</v>
      </c>
      <c r="W216" s="70" t="s">
        <v>24</v>
      </c>
    </row>
    <row r="217" spans="1:23" ht="15" thickBot="1" x14ac:dyDescent="0.4">
      <c r="A217" s="31">
        <v>55612168</v>
      </c>
      <c r="B217" s="2" t="str">
        <f t="shared" si="14"/>
        <v>Daniel Kresse</v>
      </c>
      <c r="C217" s="2">
        <v>20012618</v>
      </c>
      <c r="D217" s="3">
        <v>45259.480405092596</v>
      </c>
      <c r="E217" s="14">
        <v>45257</v>
      </c>
      <c r="F217" s="13">
        <v>45257.333333333336</v>
      </c>
      <c r="G217" s="13">
        <v>45257.6875</v>
      </c>
      <c r="H217" s="15">
        <v>8</v>
      </c>
      <c r="I217" s="2" t="str">
        <f t="shared" si="13"/>
        <v>Posted to HRMS</v>
      </c>
      <c r="J217" s="18" t="str">
        <f>"On-site 24/7 Premium Pay"</f>
        <v>On-site 24/7 Premium Pay</v>
      </c>
      <c r="K217" s="32" t="str">
        <f>"WSH-CENT/SS WORKER"</f>
        <v>WSH-CENT/SS WORKER</v>
      </c>
      <c r="L217" s="80" t="s">
        <v>33</v>
      </c>
      <c r="M217" s="81">
        <v>5</v>
      </c>
      <c r="N217" s="16" t="s">
        <v>26</v>
      </c>
      <c r="O217" s="17" t="s">
        <v>24</v>
      </c>
      <c r="P217" s="17" t="s">
        <v>24</v>
      </c>
      <c r="Q217" s="17" t="s">
        <v>24</v>
      </c>
      <c r="R217" s="17" t="s">
        <v>24</v>
      </c>
      <c r="S217" s="17" t="s">
        <v>24</v>
      </c>
      <c r="T217" s="17" t="s">
        <v>24</v>
      </c>
      <c r="U217" s="25"/>
      <c r="V217" s="11" t="s">
        <v>24</v>
      </c>
      <c r="W217" s="70" t="s">
        <v>24</v>
      </c>
    </row>
    <row r="218" spans="1:23" ht="15" thickBot="1" x14ac:dyDescent="0.4">
      <c r="A218" s="31">
        <v>55612169</v>
      </c>
      <c r="B218" s="2" t="str">
        <f t="shared" si="14"/>
        <v>Daniel Kresse</v>
      </c>
      <c r="C218" s="2">
        <v>20012618</v>
      </c>
      <c r="D218" s="3">
        <v>45259.480439814812</v>
      </c>
      <c r="E218" s="14">
        <v>45258</v>
      </c>
      <c r="F218" s="13">
        <v>45258.333333333336</v>
      </c>
      <c r="G218" s="13">
        <v>45258.6875</v>
      </c>
      <c r="H218" s="15">
        <v>8</v>
      </c>
      <c r="I218" s="2" t="str">
        <f t="shared" si="13"/>
        <v>Posted to HRMS</v>
      </c>
      <c r="J218" s="18" t="str">
        <f>"On-site 24/7 Premium Pay"</f>
        <v>On-site 24/7 Premium Pay</v>
      </c>
      <c r="K218" s="32" t="str">
        <f>"WSH-CENT/SS WORKER"</f>
        <v>WSH-CENT/SS WORKER</v>
      </c>
      <c r="L218" s="80" t="s">
        <v>33</v>
      </c>
      <c r="M218" s="81">
        <v>5</v>
      </c>
      <c r="N218" s="16" t="s">
        <v>26</v>
      </c>
      <c r="O218" s="17" t="s">
        <v>24</v>
      </c>
      <c r="P218" s="17" t="s">
        <v>24</v>
      </c>
      <c r="Q218" s="17" t="s">
        <v>24</v>
      </c>
      <c r="R218" s="17" t="s">
        <v>24</v>
      </c>
      <c r="S218" s="17" t="s">
        <v>24</v>
      </c>
      <c r="T218" s="17" t="s">
        <v>24</v>
      </c>
      <c r="U218" s="25"/>
      <c r="V218" s="11" t="s">
        <v>24</v>
      </c>
      <c r="W218" s="70" t="s">
        <v>24</v>
      </c>
    </row>
    <row r="219" spans="1:23" ht="15" thickBot="1" x14ac:dyDescent="0.4">
      <c r="A219" s="31">
        <v>55612170</v>
      </c>
      <c r="B219" s="2" t="str">
        <f t="shared" si="14"/>
        <v>Daniel Kresse</v>
      </c>
      <c r="C219" s="2">
        <v>20012618</v>
      </c>
      <c r="D219" s="3">
        <v>45259.480462962965</v>
      </c>
      <c r="E219" s="14">
        <v>45259</v>
      </c>
      <c r="F219" s="13">
        <v>45259.333333333336</v>
      </c>
      <c r="G219" s="13">
        <v>45259.6875</v>
      </c>
      <c r="H219" s="15">
        <v>8</v>
      </c>
      <c r="I219" s="2" t="str">
        <f t="shared" si="13"/>
        <v>Posted to HRMS</v>
      </c>
      <c r="J219" s="18" t="str">
        <f>"On-site 24/7 Premium Pay"</f>
        <v>On-site 24/7 Premium Pay</v>
      </c>
      <c r="K219" s="32" t="str">
        <f>"WSH-CENT/SS WORKER"</f>
        <v>WSH-CENT/SS WORKER</v>
      </c>
      <c r="L219" s="80" t="s">
        <v>27</v>
      </c>
      <c r="M219" s="81" t="s">
        <v>24</v>
      </c>
      <c r="N219" s="16" t="s">
        <v>24</v>
      </c>
      <c r="O219" s="17" t="s">
        <v>24</v>
      </c>
      <c r="P219" s="17" t="s">
        <v>24</v>
      </c>
      <c r="Q219" s="17" t="s">
        <v>24</v>
      </c>
      <c r="R219" s="17" t="s">
        <v>24</v>
      </c>
      <c r="S219" s="17" t="s">
        <v>24</v>
      </c>
      <c r="T219" s="17" t="s">
        <v>24</v>
      </c>
      <c r="U219" s="25"/>
      <c r="V219" s="11" t="s">
        <v>24</v>
      </c>
      <c r="W219" s="70" t="s">
        <v>24</v>
      </c>
    </row>
    <row r="220" spans="1:23" ht="15" thickBot="1" x14ac:dyDescent="0.4">
      <c r="A220" s="31">
        <v>55675372</v>
      </c>
      <c r="B220" s="2" t="str">
        <f t="shared" si="14"/>
        <v>Daniel Kresse</v>
      </c>
      <c r="C220" s="2">
        <v>20012618</v>
      </c>
      <c r="D220" s="3">
        <v>45261.403136574074</v>
      </c>
      <c r="E220" s="14">
        <v>45260</v>
      </c>
      <c r="F220" s="13">
        <v>45260.333333333336</v>
      </c>
      <c r="G220" s="13">
        <v>45260.6875</v>
      </c>
      <c r="H220" s="15">
        <v>8</v>
      </c>
      <c r="I220" s="2" t="str">
        <f t="shared" si="13"/>
        <v>Posted to HRMS</v>
      </c>
      <c r="J220" s="18" t="str">
        <f>"Regular Hours Worked (full time/salary)"</f>
        <v>Regular Hours Worked (full time/salary)</v>
      </c>
      <c r="K220" s="32" t="str">
        <f>"WSH-CENT/SS WORKER"</f>
        <v>WSH-CENT/SS WORKER</v>
      </c>
      <c r="L220" s="80" t="s">
        <v>27</v>
      </c>
      <c r="M220" s="81" t="s">
        <v>24</v>
      </c>
      <c r="N220" s="16" t="s">
        <v>24</v>
      </c>
      <c r="O220" s="17" t="s">
        <v>24</v>
      </c>
      <c r="P220" s="17" t="s">
        <v>24</v>
      </c>
      <c r="Q220" s="17" t="s">
        <v>24</v>
      </c>
      <c r="R220" s="17" t="s">
        <v>24</v>
      </c>
      <c r="S220" s="17" t="s">
        <v>24</v>
      </c>
      <c r="T220" s="17" t="s">
        <v>24</v>
      </c>
      <c r="U220" s="25"/>
      <c r="V220" s="11" t="s">
        <v>24</v>
      </c>
      <c r="W220" s="70" t="s">
        <v>24</v>
      </c>
    </row>
    <row r="221" spans="1:23" ht="15" thickBot="1" x14ac:dyDescent="0.4">
      <c r="A221" s="31">
        <v>55675348</v>
      </c>
      <c r="B221" s="2" t="str">
        <f t="shared" si="14"/>
        <v>Daniel Kresse</v>
      </c>
      <c r="C221" s="2">
        <v>20012618</v>
      </c>
      <c r="D221" s="3">
        <v>45261.402824074074</v>
      </c>
      <c r="E221" s="14">
        <v>45260</v>
      </c>
      <c r="F221" s="13">
        <v>45260.541666666664</v>
      </c>
      <c r="G221" s="13">
        <v>45260.666666666664</v>
      </c>
      <c r="H221" s="15">
        <v>3</v>
      </c>
      <c r="I221" s="2" t="str">
        <f>"Canceled"</f>
        <v>Canceled</v>
      </c>
      <c r="J221" s="18" t="str">
        <f>"Extra Hours Worked"</f>
        <v>Extra Hours Worked</v>
      </c>
      <c r="K221" s="32" t="str">
        <f>"WSH-CFS WPAS-SOC WK"</f>
        <v>WSH-CFS WPAS-SOC WK</v>
      </c>
      <c r="L221" s="80"/>
      <c r="M221" s="81"/>
      <c r="N221" s="16"/>
      <c r="O221" s="17"/>
      <c r="P221" s="17"/>
      <c r="Q221" s="17"/>
      <c r="R221" s="17"/>
      <c r="S221" s="17"/>
      <c r="T221" s="17"/>
      <c r="U221" s="25" t="s">
        <v>82</v>
      </c>
      <c r="V221" s="11" t="s">
        <v>24</v>
      </c>
      <c r="W221" s="70" t="s">
        <v>24</v>
      </c>
    </row>
    <row r="222" spans="1:23" ht="15" thickBot="1" x14ac:dyDescent="0.4">
      <c r="A222" s="31">
        <v>55888346</v>
      </c>
      <c r="B222" s="2" t="str">
        <f t="shared" si="14"/>
        <v>Daniel Kresse</v>
      </c>
      <c r="C222" s="2">
        <v>20012618</v>
      </c>
      <c r="D222" s="3">
        <v>45272.411053240743</v>
      </c>
      <c r="E222" s="14">
        <v>45261</v>
      </c>
      <c r="F222" s="13">
        <v>45261.333333333336</v>
      </c>
      <c r="G222" s="13">
        <v>45261.6875</v>
      </c>
      <c r="H222" s="15">
        <v>8</v>
      </c>
      <c r="I222" s="2" t="str">
        <f t="shared" ref="I222:I249" si="15">"Posted to HRMS"</f>
        <v>Posted to HRMS</v>
      </c>
      <c r="J222" s="18" t="str">
        <f>"On-site 24/7 Premium Pay"</f>
        <v>On-site 24/7 Premium Pay</v>
      </c>
      <c r="K222" s="32" t="str">
        <f>"WSH-CENT/SS WORKER"</f>
        <v>WSH-CENT/SS WORKER</v>
      </c>
      <c r="L222" s="80" t="s">
        <v>51</v>
      </c>
      <c r="M222" s="81">
        <v>12</v>
      </c>
      <c r="N222" s="16" t="s">
        <v>31</v>
      </c>
      <c r="O222" s="17">
        <v>0.5</v>
      </c>
      <c r="P222" s="17" t="s">
        <v>70</v>
      </c>
      <c r="Q222" s="17">
        <v>1200</v>
      </c>
      <c r="R222" s="17">
        <v>50.53</v>
      </c>
      <c r="S222" s="17">
        <v>52.95</v>
      </c>
      <c r="T222" s="17">
        <f>(R222*O222)+(S222*O222)</f>
        <v>51.74</v>
      </c>
      <c r="U222" s="25"/>
      <c r="V222" s="11" t="s">
        <v>24</v>
      </c>
      <c r="W222" s="70" t="s">
        <v>24</v>
      </c>
    </row>
    <row r="223" spans="1:23" ht="15" thickBot="1" x14ac:dyDescent="0.4">
      <c r="A223" s="31">
        <v>55888360</v>
      </c>
      <c r="B223" s="2" t="str">
        <f t="shared" si="14"/>
        <v>Daniel Kresse</v>
      </c>
      <c r="C223" s="2">
        <v>20012618</v>
      </c>
      <c r="D223" s="3">
        <v>45272.411296296297</v>
      </c>
      <c r="E223" s="14">
        <v>45262</v>
      </c>
      <c r="F223" s="14">
        <v>45262</v>
      </c>
      <c r="G223" s="13">
        <v>45262.999305555553</v>
      </c>
      <c r="H223" s="15">
        <v>0</v>
      </c>
      <c r="I223" s="2" t="str">
        <f t="shared" si="15"/>
        <v>Posted to HRMS</v>
      </c>
      <c r="J223" s="18" t="str">
        <f>"Marked As Day Off"</f>
        <v>Marked As Day Off</v>
      </c>
      <c r="K223" s="32" t="str">
        <f>"N/A"</f>
        <v>N/A</v>
      </c>
      <c r="L223" s="80" t="s">
        <v>41</v>
      </c>
      <c r="M223" s="81">
        <v>6</v>
      </c>
      <c r="N223" s="16" t="s">
        <v>26</v>
      </c>
      <c r="O223" s="17" t="s">
        <v>24</v>
      </c>
      <c r="P223" s="17" t="s">
        <v>24</v>
      </c>
      <c r="Q223" s="17" t="s">
        <v>24</v>
      </c>
      <c r="R223" s="17" t="s">
        <v>24</v>
      </c>
      <c r="S223" s="17" t="s">
        <v>24</v>
      </c>
      <c r="T223" s="17" t="s">
        <v>24</v>
      </c>
      <c r="U223" s="25"/>
      <c r="V223" s="11" t="s">
        <v>24</v>
      </c>
      <c r="W223" s="70" t="s">
        <v>24</v>
      </c>
    </row>
    <row r="224" spans="1:23" ht="15" thickBot="1" x14ac:dyDescent="0.4">
      <c r="A224" s="31">
        <v>55888361</v>
      </c>
      <c r="B224" s="2" t="str">
        <f t="shared" si="14"/>
        <v>Daniel Kresse</v>
      </c>
      <c r="C224" s="2">
        <v>20012618</v>
      </c>
      <c r="D224" s="3">
        <v>45272.411307870374</v>
      </c>
      <c r="E224" s="14">
        <v>45263</v>
      </c>
      <c r="F224" s="14">
        <v>45263</v>
      </c>
      <c r="G224" s="13">
        <v>45263.999305555553</v>
      </c>
      <c r="H224" s="15">
        <v>0</v>
      </c>
      <c r="I224" s="2" t="str">
        <f t="shared" si="15"/>
        <v>Posted to HRMS</v>
      </c>
      <c r="J224" s="18" t="str">
        <f>"Marked As Day Off"</f>
        <v>Marked As Day Off</v>
      </c>
      <c r="K224" s="32" t="str">
        <f>"N/A"</f>
        <v>N/A</v>
      </c>
      <c r="L224" s="80" t="s">
        <v>27</v>
      </c>
      <c r="M224" s="81" t="s">
        <v>24</v>
      </c>
      <c r="N224" s="16" t="s">
        <v>24</v>
      </c>
      <c r="O224" s="17" t="s">
        <v>24</v>
      </c>
      <c r="P224" s="17" t="s">
        <v>24</v>
      </c>
      <c r="Q224" s="17" t="s">
        <v>24</v>
      </c>
      <c r="R224" s="17" t="s">
        <v>24</v>
      </c>
      <c r="S224" s="17" t="s">
        <v>24</v>
      </c>
      <c r="T224" s="17" t="s">
        <v>24</v>
      </c>
      <c r="U224" s="25"/>
      <c r="V224" s="11" t="s">
        <v>24</v>
      </c>
      <c r="W224" s="70" t="s">
        <v>24</v>
      </c>
    </row>
    <row r="225" spans="1:23" ht="15" thickBot="1" x14ac:dyDescent="0.4">
      <c r="A225" s="31">
        <v>55888349</v>
      </c>
      <c r="B225" s="2" t="str">
        <f t="shared" si="14"/>
        <v>Daniel Kresse</v>
      </c>
      <c r="C225" s="2">
        <v>20012618</v>
      </c>
      <c r="D225" s="3">
        <v>45272.411087962966</v>
      </c>
      <c r="E225" s="14">
        <v>45264</v>
      </c>
      <c r="F225" s="13">
        <v>45264.333333333336</v>
      </c>
      <c r="G225" s="13">
        <v>45264.6875</v>
      </c>
      <c r="H225" s="15">
        <v>8</v>
      </c>
      <c r="I225" s="2" t="str">
        <f t="shared" si="15"/>
        <v>Posted to HRMS</v>
      </c>
      <c r="J225" s="18" t="str">
        <f>"On-site 24/7 Premium Pay"</f>
        <v>On-site 24/7 Premium Pay</v>
      </c>
      <c r="K225" s="32" t="str">
        <f>"WSH-CENT/SS WORKER"</f>
        <v>WSH-CENT/SS WORKER</v>
      </c>
      <c r="L225" s="80" t="s">
        <v>33</v>
      </c>
      <c r="M225" s="81">
        <v>5</v>
      </c>
      <c r="N225" s="16" t="s">
        <v>26</v>
      </c>
      <c r="O225" s="17" t="s">
        <v>24</v>
      </c>
      <c r="P225" s="17" t="s">
        <v>24</v>
      </c>
      <c r="Q225" s="17" t="s">
        <v>24</v>
      </c>
      <c r="R225" s="17" t="s">
        <v>24</v>
      </c>
      <c r="S225" s="17" t="s">
        <v>24</v>
      </c>
      <c r="T225" s="17" t="s">
        <v>24</v>
      </c>
      <c r="U225" s="25"/>
      <c r="V225" s="11" t="s">
        <v>24</v>
      </c>
      <c r="W225" s="70" t="s">
        <v>24</v>
      </c>
    </row>
    <row r="226" spans="1:23" ht="15" thickBot="1" x14ac:dyDescent="0.4">
      <c r="A226" s="31">
        <v>55888350</v>
      </c>
      <c r="B226" s="2" t="str">
        <f t="shared" si="14"/>
        <v>Daniel Kresse</v>
      </c>
      <c r="C226" s="2">
        <v>20012618</v>
      </c>
      <c r="D226" s="3">
        <v>45272.411099537036</v>
      </c>
      <c r="E226" s="14">
        <v>45265</v>
      </c>
      <c r="F226" s="13">
        <v>45265.333333333336</v>
      </c>
      <c r="G226" s="13">
        <v>45265.6875</v>
      </c>
      <c r="H226" s="15">
        <v>8</v>
      </c>
      <c r="I226" s="2" t="str">
        <f t="shared" si="15"/>
        <v>Posted to HRMS</v>
      </c>
      <c r="J226" s="18" t="str">
        <f>"On-site 24/7 Premium Pay"</f>
        <v>On-site 24/7 Premium Pay</v>
      </c>
      <c r="K226" s="32" t="str">
        <f>"WSH-CENT/SS WORKER"</f>
        <v>WSH-CENT/SS WORKER</v>
      </c>
      <c r="L226" s="80" t="s">
        <v>33</v>
      </c>
      <c r="M226" s="81">
        <v>5</v>
      </c>
      <c r="N226" s="16" t="s">
        <v>26</v>
      </c>
      <c r="O226" s="17" t="s">
        <v>24</v>
      </c>
      <c r="P226" s="17" t="s">
        <v>24</v>
      </c>
      <c r="Q226" s="17" t="s">
        <v>24</v>
      </c>
      <c r="R226" s="17" t="s">
        <v>24</v>
      </c>
      <c r="S226" s="17" t="s">
        <v>24</v>
      </c>
      <c r="T226" s="17" t="s">
        <v>24</v>
      </c>
      <c r="U226" s="25"/>
      <c r="V226" s="11" t="s">
        <v>24</v>
      </c>
      <c r="W226" s="70" t="s">
        <v>24</v>
      </c>
    </row>
    <row r="227" spans="1:23" ht="15" thickBot="1" x14ac:dyDescent="0.4">
      <c r="A227" s="31">
        <v>55888351</v>
      </c>
      <c r="B227" s="2" t="str">
        <f t="shared" si="14"/>
        <v>Daniel Kresse</v>
      </c>
      <c r="C227" s="2">
        <v>20012618</v>
      </c>
      <c r="D227" s="3">
        <v>45272.411111111112</v>
      </c>
      <c r="E227" s="14">
        <v>45266</v>
      </c>
      <c r="F227" s="13">
        <v>45266.333333333336</v>
      </c>
      <c r="G227" s="13">
        <v>45266.6875</v>
      </c>
      <c r="H227" s="15">
        <v>8</v>
      </c>
      <c r="I227" s="2" t="str">
        <f t="shared" si="15"/>
        <v>Posted to HRMS</v>
      </c>
      <c r="J227" s="18" t="str">
        <f>"On-site 24/7 Premium Pay"</f>
        <v>On-site 24/7 Premium Pay</v>
      </c>
      <c r="K227" s="32" t="str">
        <f>"WSH-CENT/SS WORKER"</f>
        <v>WSH-CENT/SS WORKER</v>
      </c>
      <c r="L227" s="80" t="s">
        <v>64</v>
      </c>
      <c r="M227" s="81">
        <v>15.5</v>
      </c>
      <c r="N227" s="16" t="s">
        <v>31</v>
      </c>
      <c r="O227" s="17">
        <v>0.5</v>
      </c>
      <c r="P227" s="17" t="s">
        <v>70</v>
      </c>
      <c r="Q227" s="17">
        <v>1200</v>
      </c>
      <c r="R227" s="17">
        <v>50.53</v>
      </c>
      <c r="S227" s="17">
        <v>52.95</v>
      </c>
      <c r="T227" s="17">
        <f>(R227*O227)+(S227*O227)</f>
        <v>51.74</v>
      </c>
      <c r="U227" s="97" t="s">
        <v>176</v>
      </c>
      <c r="V227" s="91">
        <f>SUM(H227:H228)*R227</f>
        <v>808.48</v>
      </c>
      <c r="W227" s="94">
        <f>SUM(M227:M228)*S227</f>
        <v>1641.45</v>
      </c>
    </row>
    <row r="228" spans="1:23" ht="15" thickBot="1" x14ac:dyDescent="0.4">
      <c r="A228" s="31">
        <v>55890475</v>
      </c>
      <c r="B228" s="2" t="str">
        <f t="shared" si="14"/>
        <v>Daniel Kresse</v>
      </c>
      <c r="C228" s="2">
        <v>20012618</v>
      </c>
      <c r="D228" s="3">
        <v>45272.531041666669</v>
      </c>
      <c r="E228" s="14">
        <v>45267</v>
      </c>
      <c r="F228" s="13">
        <v>45267.333333333336</v>
      </c>
      <c r="G228" s="13">
        <v>45267.6875</v>
      </c>
      <c r="H228" s="15">
        <v>8</v>
      </c>
      <c r="I228" s="2" t="str">
        <f t="shared" si="15"/>
        <v>Posted to HRMS</v>
      </c>
      <c r="J228" s="18" t="str">
        <f>"Regular Hours Worked (full time/salary)"</f>
        <v>Regular Hours Worked (full time/salary)</v>
      </c>
      <c r="K228" s="32" t="str">
        <f>"WSH-CENT/SS WORKER"</f>
        <v>WSH-CENT/SS WORKER</v>
      </c>
      <c r="L228" s="80" t="s">
        <v>64</v>
      </c>
      <c r="M228" s="81">
        <v>15.5</v>
      </c>
      <c r="N228" s="16" t="s">
        <v>31</v>
      </c>
      <c r="O228" s="17">
        <v>0.5</v>
      </c>
      <c r="P228" s="17" t="s">
        <v>70</v>
      </c>
      <c r="Q228" s="17">
        <v>1200</v>
      </c>
      <c r="R228" s="17">
        <v>50.53</v>
      </c>
      <c r="S228" s="17">
        <v>52.95</v>
      </c>
      <c r="T228" s="17">
        <f>(R228*O228)+(S228*O228)</f>
        <v>51.74</v>
      </c>
      <c r="U228" s="97"/>
      <c r="V228" s="93"/>
      <c r="W228" s="96"/>
    </row>
    <row r="229" spans="1:23" ht="15" thickBot="1" x14ac:dyDescent="0.4">
      <c r="A229" s="31">
        <v>55888352</v>
      </c>
      <c r="B229" s="2" t="str">
        <f t="shared" si="14"/>
        <v>Daniel Kresse</v>
      </c>
      <c r="C229" s="2">
        <v>20012618</v>
      </c>
      <c r="D229" s="3">
        <v>45272.411145833335</v>
      </c>
      <c r="E229" s="14">
        <v>45268</v>
      </c>
      <c r="F229" s="13">
        <v>45268.333333333336</v>
      </c>
      <c r="G229" s="13">
        <v>45268.6875</v>
      </c>
      <c r="H229" s="15">
        <v>8</v>
      </c>
      <c r="I229" s="2" t="str">
        <f t="shared" si="15"/>
        <v>Posted to HRMS</v>
      </c>
      <c r="J229" s="18" t="str">
        <f>"On-site 24/7 Premium Pay"</f>
        <v>On-site 24/7 Premium Pay</v>
      </c>
      <c r="K229" s="32" t="str">
        <f>"WSH-CENT/SS WORKER"</f>
        <v>WSH-CENT/SS WORKER</v>
      </c>
      <c r="L229" s="80" t="s">
        <v>42</v>
      </c>
      <c r="M229" s="81">
        <v>2</v>
      </c>
      <c r="N229" s="16" t="s">
        <v>26</v>
      </c>
      <c r="O229" s="17" t="s">
        <v>24</v>
      </c>
      <c r="P229" s="17" t="s">
        <v>24</v>
      </c>
      <c r="Q229" s="17" t="s">
        <v>24</v>
      </c>
      <c r="R229" s="17" t="s">
        <v>24</v>
      </c>
      <c r="S229" s="17" t="s">
        <v>24</v>
      </c>
      <c r="T229" s="17" t="s">
        <v>24</v>
      </c>
      <c r="U229" s="25"/>
      <c r="V229" s="11" t="s">
        <v>24</v>
      </c>
      <c r="W229" s="70" t="s">
        <v>24</v>
      </c>
    </row>
    <row r="230" spans="1:23" ht="15" thickBot="1" x14ac:dyDescent="0.4">
      <c r="A230" s="31">
        <v>55888362</v>
      </c>
      <c r="B230" s="2" t="str">
        <f t="shared" si="14"/>
        <v>Daniel Kresse</v>
      </c>
      <c r="C230" s="2">
        <v>20012618</v>
      </c>
      <c r="D230" s="3">
        <v>45272.41133101852</v>
      </c>
      <c r="E230" s="14">
        <v>45269</v>
      </c>
      <c r="F230" s="14">
        <v>45269</v>
      </c>
      <c r="G230" s="13">
        <v>45269.999305555553</v>
      </c>
      <c r="H230" s="15">
        <v>0</v>
      </c>
      <c r="I230" s="2" t="str">
        <f t="shared" si="15"/>
        <v>Posted to HRMS</v>
      </c>
      <c r="J230" s="18" t="str">
        <f>"Marked As Day Off"</f>
        <v>Marked As Day Off</v>
      </c>
      <c r="K230" s="32" t="str">
        <f>"N/A"</f>
        <v>N/A</v>
      </c>
      <c r="L230" s="80" t="s">
        <v>27</v>
      </c>
      <c r="M230" s="81" t="s">
        <v>24</v>
      </c>
      <c r="N230" s="16" t="s">
        <v>24</v>
      </c>
      <c r="O230" s="17" t="s">
        <v>24</v>
      </c>
      <c r="P230" s="17" t="s">
        <v>24</v>
      </c>
      <c r="Q230" s="17" t="s">
        <v>24</v>
      </c>
      <c r="R230" s="17" t="s">
        <v>24</v>
      </c>
      <c r="S230" s="17" t="s">
        <v>24</v>
      </c>
      <c r="T230" s="17" t="s">
        <v>24</v>
      </c>
      <c r="U230" s="25"/>
      <c r="V230" s="11" t="s">
        <v>24</v>
      </c>
      <c r="W230" s="70" t="s">
        <v>24</v>
      </c>
    </row>
    <row r="231" spans="1:23" ht="15" thickBot="1" x14ac:dyDescent="0.4">
      <c r="A231" s="31">
        <v>55888363</v>
      </c>
      <c r="B231" s="2" t="str">
        <f t="shared" si="14"/>
        <v>Daniel Kresse</v>
      </c>
      <c r="C231" s="2">
        <v>20012618</v>
      </c>
      <c r="D231" s="3">
        <v>45272.411354166667</v>
      </c>
      <c r="E231" s="14">
        <v>45270</v>
      </c>
      <c r="F231" s="14">
        <v>45270</v>
      </c>
      <c r="G231" s="13">
        <v>45270.999305555553</v>
      </c>
      <c r="H231" s="15">
        <v>0</v>
      </c>
      <c r="I231" s="2" t="str">
        <f t="shared" si="15"/>
        <v>Posted to HRMS</v>
      </c>
      <c r="J231" s="18" t="str">
        <f>"Marked As Day Off"</f>
        <v>Marked As Day Off</v>
      </c>
      <c r="K231" s="32" t="str">
        <f>"N/A"</f>
        <v>N/A</v>
      </c>
      <c r="L231" s="80" t="s">
        <v>27</v>
      </c>
      <c r="M231" s="81" t="s">
        <v>24</v>
      </c>
      <c r="N231" s="16" t="s">
        <v>24</v>
      </c>
      <c r="O231" s="17" t="s">
        <v>24</v>
      </c>
      <c r="P231" s="17" t="s">
        <v>24</v>
      </c>
      <c r="Q231" s="17" t="s">
        <v>24</v>
      </c>
      <c r="R231" s="17" t="s">
        <v>24</v>
      </c>
      <c r="S231" s="17" t="s">
        <v>24</v>
      </c>
      <c r="T231" s="17" t="s">
        <v>24</v>
      </c>
      <c r="U231" s="25"/>
      <c r="V231" s="11" t="s">
        <v>24</v>
      </c>
      <c r="W231" s="70" t="s">
        <v>24</v>
      </c>
    </row>
    <row r="232" spans="1:23" ht="15" thickBot="1" x14ac:dyDescent="0.4">
      <c r="A232" s="31">
        <v>55888354</v>
      </c>
      <c r="B232" s="2" t="str">
        <f t="shared" si="14"/>
        <v>Daniel Kresse</v>
      </c>
      <c r="C232" s="2">
        <v>20012618</v>
      </c>
      <c r="D232" s="3">
        <v>45272.411180555559</v>
      </c>
      <c r="E232" s="14">
        <v>45271</v>
      </c>
      <c r="F232" s="13">
        <v>45271.333333333336</v>
      </c>
      <c r="G232" s="13">
        <v>45271.6875</v>
      </c>
      <c r="H232" s="15">
        <v>8</v>
      </c>
      <c r="I232" s="2" t="str">
        <f t="shared" si="15"/>
        <v>Posted to HRMS</v>
      </c>
      <c r="J232" s="18" t="str">
        <f>"On-site 24/7 Premium Pay"</f>
        <v>On-site 24/7 Premium Pay</v>
      </c>
      <c r="K232" s="32" t="str">
        <f>"WSH-CENT/SS WORKER"</f>
        <v>WSH-CENT/SS WORKER</v>
      </c>
      <c r="L232" s="80" t="s">
        <v>33</v>
      </c>
      <c r="M232" s="81">
        <v>5</v>
      </c>
      <c r="N232" s="16" t="s">
        <v>26</v>
      </c>
      <c r="O232" s="17" t="s">
        <v>24</v>
      </c>
      <c r="P232" s="17" t="s">
        <v>24</v>
      </c>
      <c r="Q232" s="17" t="s">
        <v>24</v>
      </c>
      <c r="R232" s="17" t="s">
        <v>24</v>
      </c>
      <c r="S232" s="17" t="s">
        <v>24</v>
      </c>
      <c r="T232" s="17" t="s">
        <v>24</v>
      </c>
      <c r="U232" s="25"/>
      <c r="V232" s="11" t="s">
        <v>24</v>
      </c>
      <c r="W232" s="70" t="s">
        <v>24</v>
      </c>
    </row>
    <row r="233" spans="1:23" ht="15" thickBot="1" x14ac:dyDescent="0.4">
      <c r="A233" s="31">
        <v>55890499</v>
      </c>
      <c r="B233" s="2" t="str">
        <f t="shared" si="14"/>
        <v>Daniel Kresse</v>
      </c>
      <c r="C233" s="2">
        <v>20012618</v>
      </c>
      <c r="D233" s="3">
        <v>45272.533055555556</v>
      </c>
      <c r="E233" s="14">
        <v>45271</v>
      </c>
      <c r="F233" s="13">
        <v>45271.708333333336</v>
      </c>
      <c r="G233" s="13">
        <v>45271.833333333336</v>
      </c>
      <c r="H233" s="15">
        <v>3</v>
      </c>
      <c r="I233" s="2" t="str">
        <f t="shared" si="15"/>
        <v>Posted to HRMS</v>
      </c>
      <c r="J233" s="18" t="str">
        <f>"Extra Hours Worked"</f>
        <v>Extra Hours Worked</v>
      </c>
      <c r="K233" s="32" t="str">
        <f>"WSH-COAS SOCIAL WORK"</f>
        <v>WSH-COAS SOCIAL WORK</v>
      </c>
      <c r="L233" s="80" t="s">
        <v>33</v>
      </c>
      <c r="M233" s="81">
        <v>5</v>
      </c>
      <c r="N233" s="16" t="s">
        <v>31</v>
      </c>
      <c r="O233" s="17">
        <v>3</v>
      </c>
      <c r="P233" s="17" t="s">
        <v>25</v>
      </c>
      <c r="Q233" s="17">
        <v>1200</v>
      </c>
      <c r="R233" s="17">
        <v>50.53</v>
      </c>
      <c r="S233" s="17">
        <v>52.95</v>
      </c>
      <c r="T233" s="17">
        <f>(R233*O233)+(S233*O233)</f>
        <v>310.44000000000005</v>
      </c>
      <c r="U233" s="25"/>
      <c r="V233" s="11" t="s">
        <v>24</v>
      </c>
      <c r="W233" s="70" t="s">
        <v>24</v>
      </c>
    </row>
    <row r="234" spans="1:23" ht="15" thickBot="1" x14ac:dyDescent="0.4">
      <c r="A234" s="31">
        <v>55888355</v>
      </c>
      <c r="B234" s="2" t="str">
        <f t="shared" si="14"/>
        <v>Daniel Kresse</v>
      </c>
      <c r="C234" s="2">
        <v>20012618</v>
      </c>
      <c r="D234" s="3">
        <v>45272.411192129628</v>
      </c>
      <c r="E234" s="14">
        <v>45272</v>
      </c>
      <c r="F234" s="13">
        <v>45272.333333333336</v>
      </c>
      <c r="G234" s="13">
        <v>45272.6875</v>
      </c>
      <c r="H234" s="15">
        <v>8</v>
      </c>
      <c r="I234" s="2" t="str">
        <f t="shared" si="15"/>
        <v>Posted to HRMS</v>
      </c>
      <c r="J234" s="18" t="str">
        <f>"On-site 24/7 Premium Pay"</f>
        <v>On-site 24/7 Premium Pay</v>
      </c>
      <c r="K234" s="32" t="str">
        <f t="shared" ref="K234:K239" si="16">"WSH-CENT/SS WORKER"</f>
        <v>WSH-CENT/SS WORKER</v>
      </c>
      <c r="L234" s="80" t="s">
        <v>33</v>
      </c>
      <c r="M234" s="81">
        <v>5</v>
      </c>
      <c r="N234" s="16" t="s">
        <v>26</v>
      </c>
      <c r="O234" s="17" t="s">
        <v>24</v>
      </c>
      <c r="P234" s="17" t="s">
        <v>24</v>
      </c>
      <c r="Q234" s="17" t="s">
        <v>24</v>
      </c>
      <c r="R234" s="17" t="s">
        <v>24</v>
      </c>
      <c r="S234" s="17" t="s">
        <v>24</v>
      </c>
      <c r="T234" s="17" t="s">
        <v>24</v>
      </c>
      <c r="U234" s="25"/>
      <c r="V234" s="11" t="s">
        <v>24</v>
      </c>
      <c r="W234" s="70" t="s">
        <v>24</v>
      </c>
    </row>
    <row r="235" spans="1:23" ht="15" thickBot="1" x14ac:dyDescent="0.4">
      <c r="A235" s="31">
        <v>55908263</v>
      </c>
      <c r="B235" s="2" t="str">
        <f t="shared" si="14"/>
        <v>Daniel Kresse</v>
      </c>
      <c r="C235" s="2">
        <v>20012618</v>
      </c>
      <c r="D235" s="3">
        <v>45273.553888888891</v>
      </c>
      <c r="E235" s="14">
        <v>45273</v>
      </c>
      <c r="F235" s="13">
        <v>45273.333333333336</v>
      </c>
      <c r="G235" s="13">
        <v>45273.6875</v>
      </c>
      <c r="H235" s="15">
        <v>8</v>
      </c>
      <c r="I235" s="2" t="str">
        <f t="shared" si="15"/>
        <v>Posted to HRMS</v>
      </c>
      <c r="J235" s="18" t="str">
        <f>"On-site 24/7 Premium Pay"</f>
        <v>On-site 24/7 Premium Pay</v>
      </c>
      <c r="K235" s="32" t="str">
        <f t="shared" si="16"/>
        <v>WSH-CENT/SS WORKER</v>
      </c>
      <c r="L235" s="80" t="s">
        <v>78</v>
      </c>
      <c r="M235" s="81">
        <v>8</v>
      </c>
      <c r="N235" s="16" t="s">
        <v>26</v>
      </c>
      <c r="O235" s="17" t="s">
        <v>24</v>
      </c>
      <c r="P235" s="17" t="s">
        <v>24</v>
      </c>
      <c r="Q235" s="17" t="s">
        <v>24</v>
      </c>
      <c r="R235" s="17" t="s">
        <v>24</v>
      </c>
      <c r="S235" s="17" t="s">
        <v>24</v>
      </c>
      <c r="T235" s="17" t="s">
        <v>24</v>
      </c>
      <c r="U235" s="25"/>
      <c r="V235" s="11" t="s">
        <v>24</v>
      </c>
      <c r="W235" s="70" t="s">
        <v>24</v>
      </c>
    </row>
    <row r="236" spans="1:23" ht="15" thickBot="1" x14ac:dyDescent="0.4">
      <c r="A236" s="31">
        <v>56433513</v>
      </c>
      <c r="B236" s="2" t="str">
        <f t="shared" si="14"/>
        <v>Daniel Kresse</v>
      </c>
      <c r="C236" s="2">
        <v>20012618</v>
      </c>
      <c r="D236" s="3">
        <v>45303.542118055557</v>
      </c>
      <c r="E236" s="14">
        <v>45293</v>
      </c>
      <c r="F236" s="13">
        <v>45293.333333333336</v>
      </c>
      <c r="G236" s="13">
        <v>45293.6875</v>
      </c>
      <c r="H236" s="15">
        <v>8</v>
      </c>
      <c r="I236" s="2" t="str">
        <f t="shared" si="15"/>
        <v>Posted to HRMS</v>
      </c>
      <c r="J236" s="18" t="str">
        <f>"Regular Hours Worked (full time/salary)"</f>
        <v>Regular Hours Worked (full time/salary)</v>
      </c>
      <c r="K236" s="32" t="str">
        <f t="shared" si="16"/>
        <v>WSH-CENT/SS WORKER</v>
      </c>
      <c r="L236" s="80" t="s">
        <v>43</v>
      </c>
      <c r="M236" s="81">
        <v>7</v>
      </c>
      <c r="N236" s="16" t="s">
        <v>26</v>
      </c>
      <c r="O236" s="17" t="s">
        <v>24</v>
      </c>
      <c r="P236" s="17" t="s">
        <v>24</v>
      </c>
      <c r="Q236" s="17" t="s">
        <v>24</v>
      </c>
      <c r="R236" s="17" t="s">
        <v>24</v>
      </c>
      <c r="S236" s="17" t="s">
        <v>24</v>
      </c>
      <c r="T236" s="17" t="s">
        <v>24</v>
      </c>
      <c r="U236" s="25"/>
      <c r="V236" s="11" t="s">
        <v>24</v>
      </c>
      <c r="W236" s="70" t="s">
        <v>24</v>
      </c>
    </row>
    <row r="237" spans="1:23" ht="15" thickBot="1" x14ac:dyDescent="0.4">
      <c r="A237" s="31">
        <v>56433501</v>
      </c>
      <c r="B237" s="2" t="str">
        <f t="shared" si="14"/>
        <v>Daniel Kresse</v>
      </c>
      <c r="C237" s="2">
        <v>20012618</v>
      </c>
      <c r="D237" s="3">
        <v>45303.541828703703</v>
      </c>
      <c r="E237" s="14">
        <v>45294</v>
      </c>
      <c r="F237" s="13">
        <v>45294.333333333336</v>
      </c>
      <c r="G237" s="13">
        <v>45294.6875</v>
      </c>
      <c r="H237" s="15">
        <v>8</v>
      </c>
      <c r="I237" s="2" t="str">
        <f t="shared" si="15"/>
        <v>Posted to HRMS</v>
      </c>
      <c r="J237" s="18" t="str">
        <f>"On-site 24/7 Premium Pay"</f>
        <v>On-site 24/7 Premium Pay</v>
      </c>
      <c r="K237" s="32" t="str">
        <f t="shared" si="16"/>
        <v>WSH-CENT/SS WORKER</v>
      </c>
      <c r="L237" s="80" t="s">
        <v>43</v>
      </c>
      <c r="M237" s="81">
        <v>7</v>
      </c>
      <c r="N237" s="16" t="s">
        <v>26</v>
      </c>
      <c r="O237" s="17" t="s">
        <v>24</v>
      </c>
      <c r="P237" s="17" t="s">
        <v>24</v>
      </c>
      <c r="Q237" s="17" t="s">
        <v>24</v>
      </c>
      <c r="R237" s="17" t="s">
        <v>24</v>
      </c>
      <c r="S237" s="17" t="s">
        <v>24</v>
      </c>
      <c r="T237" s="17" t="s">
        <v>24</v>
      </c>
      <c r="U237" s="25"/>
      <c r="V237" s="11" t="s">
        <v>24</v>
      </c>
      <c r="W237" s="70" t="s">
        <v>24</v>
      </c>
    </row>
    <row r="238" spans="1:23" ht="15" thickBot="1" x14ac:dyDescent="0.4">
      <c r="A238" s="31">
        <v>56433505</v>
      </c>
      <c r="B238" s="2" t="str">
        <f t="shared" si="14"/>
        <v>Daniel Kresse</v>
      </c>
      <c r="C238" s="2">
        <v>20012618</v>
      </c>
      <c r="D238" s="3">
        <v>45303.541875000003</v>
      </c>
      <c r="E238" s="14">
        <v>45295</v>
      </c>
      <c r="F238" s="13">
        <v>45295.333333333336</v>
      </c>
      <c r="G238" s="13">
        <v>45295.6875</v>
      </c>
      <c r="H238" s="15">
        <v>8</v>
      </c>
      <c r="I238" s="2" t="str">
        <f t="shared" si="15"/>
        <v>Posted to HRMS</v>
      </c>
      <c r="J238" s="18" t="str">
        <f>"On-site 24/7 Premium Pay"</f>
        <v>On-site 24/7 Premium Pay</v>
      </c>
      <c r="K238" s="32" t="str">
        <f t="shared" si="16"/>
        <v>WSH-CENT/SS WORKER</v>
      </c>
      <c r="L238" s="80" t="s">
        <v>27</v>
      </c>
      <c r="M238" s="81" t="s">
        <v>24</v>
      </c>
      <c r="N238" s="16" t="s">
        <v>24</v>
      </c>
      <c r="O238" s="17" t="s">
        <v>24</v>
      </c>
      <c r="P238" s="17" t="s">
        <v>24</v>
      </c>
      <c r="Q238" s="17" t="s">
        <v>24</v>
      </c>
      <c r="R238" s="17" t="s">
        <v>24</v>
      </c>
      <c r="S238" s="17" t="s">
        <v>24</v>
      </c>
      <c r="T238" s="17" t="s">
        <v>24</v>
      </c>
      <c r="U238" s="25"/>
      <c r="V238" s="11" t="s">
        <v>24</v>
      </c>
      <c r="W238" s="70" t="s">
        <v>24</v>
      </c>
    </row>
    <row r="239" spans="1:23" ht="15" thickBot="1" x14ac:dyDescent="0.4">
      <c r="A239" s="31">
        <v>56433506</v>
      </c>
      <c r="B239" s="2" t="str">
        <f t="shared" si="14"/>
        <v>Daniel Kresse</v>
      </c>
      <c r="C239" s="2">
        <v>20012618</v>
      </c>
      <c r="D239" s="3">
        <v>45303.541886574072</v>
      </c>
      <c r="E239" s="14">
        <v>45296</v>
      </c>
      <c r="F239" s="13">
        <v>45296.333333333336</v>
      </c>
      <c r="G239" s="13">
        <v>45296.6875</v>
      </c>
      <c r="H239" s="15">
        <v>8</v>
      </c>
      <c r="I239" s="2" t="str">
        <f t="shared" si="15"/>
        <v>Posted to HRMS</v>
      </c>
      <c r="J239" s="18" t="str">
        <f>"On-site 24/7 Premium Pay"</f>
        <v>On-site 24/7 Premium Pay</v>
      </c>
      <c r="K239" s="32" t="str">
        <f t="shared" si="16"/>
        <v>WSH-CENT/SS WORKER</v>
      </c>
      <c r="L239" s="80" t="s">
        <v>43</v>
      </c>
      <c r="M239" s="81">
        <v>7</v>
      </c>
      <c r="N239" s="16" t="s">
        <v>26</v>
      </c>
      <c r="O239" s="17" t="s">
        <v>24</v>
      </c>
      <c r="P239" s="17" t="s">
        <v>24</v>
      </c>
      <c r="Q239" s="17" t="s">
        <v>24</v>
      </c>
      <c r="R239" s="17" t="s">
        <v>24</v>
      </c>
      <c r="S239" s="17" t="s">
        <v>24</v>
      </c>
      <c r="T239" s="17" t="s">
        <v>24</v>
      </c>
      <c r="U239" s="25"/>
      <c r="V239" s="11" t="s">
        <v>24</v>
      </c>
      <c r="W239" s="70" t="s">
        <v>24</v>
      </c>
    </row>
    <row r="240" spans="1:23" ht="15" thickBot="1" x14ac:dyDescent="0.4">
      <c r="A240" s="31">
        <v>56433516</v>
      </c>
      <c r="B240" s="2" t="str">
        <f t="shared" si="14"/>
        <v>Daniel Kresse</v>
      </c>
      <c r="C240" s="2">
        <v>20012618</v>
      </c>
      <c r="D240" s="3">
        <v>45303.542199074072</v>
      </c>
      <c r="E240" s="14">
        <v>45297</v>
      </c>
      <c r="F240" s="14">
        <v>45297</v>
      </c>
      <c r="G240" s="13">
        <v>45297.999305555553</v>
      </c>
      <c r="H240" s="15">
        <v>0</v>
      </c>
      <c r="I240" s="2" t="str">
        <f t="shared" si="15"/>
        <v>Posted to HRMS</v>
      </c>
      <c r="J240" s="18" t="str">
        <f>"Marked As Day Off"</f>
        <v>Marked As Day Off</v>
      </c>
      <c r="K240" s="32" t="str">
        <f>"N/A"</f>
        <v>N/A</v>
      </c>
      <c r="L240" s="80" t="s">
        <v>43</v>
      </c>
      <c r="M240" s="81">
        <v>7</v>
      </c>
      <c r="N240" s="16" t="s">
        <v>26</v>
      </c>
      <c r="O240" s="17" t="s">
        <v>24</v>
      </c>
      <c r="P240" s="17" t="s">
        <v>24</v>
      </c>
      <c r="Q240" s="17" t="s">
        <v>24</v>
      </c>
      <c r="R240" s="17" t="s">
        <v>24</v>
      </c>
      <c r="S240" s="17" t="s">
        <v>24</v>
      </c>
      <c r="T240" s="17" t="s">
        <v>24</v>
      </c>
      <c r="U240" s="25"/>
      <c r="V240" s="11" t="s">
        <v>24</v>
      </c>
      <c r="W240" s="70" t="s">
        <v>24</v>
      </c>
    </row>
    <row r="241" spans="1:23" ht="15" thickBot="1" x14ac:dyDescent="0.4">
      <c r="A241" s="31">
        <v>56433517</v>
      </c>
      <c r="B241" s="2" t="str">
        <f t="shared" si="14"/>
        <v>Daniel Kresse</v>
      </c>
      <c r="C241" s="2">
        <v>20012618</v>
      </c>
      <c r="D241" s="3">
        <v>45303.542199074072</v>
      </c>
      <c r="E241" s="14">
        <v>45298</v>
      </c>
      <c r="F241" s="14">
        <v>45298</v>
      </c>
      <c r="G241" s="13">
        <v>45298.999305555553</v>
      </c>
      <c r="H241" s="15">
        <v>0</v>
      </c>
      <c r="I241" s="2" t="str">
        <f t="shared" si="15"/>
        <v>Posted to HRMS</v>
      </c>
      <c r="J241" s="18" t="str">
        <f>"Marked As Day Off"</f>
        <v>Marked As Day Off</v>
      </c>
      <c r="K241" s="32" t="str">
        <f>"N/A"</f>
        <v>N/A</v>
      </c>
      <c r="L241" s="80" t="s">
        <v>27</v>
      </c>
      <c r="M241" s="81" t="s">
        <v>24</v>
      </c>
      <c r="N241" s="16" t="s">
        <v>24</v>
      </c>
      <c r="O241" s="17" t="s">
        <v>24</v>
      </c>
      <c r="P241" s="17" t="s">
        <v>24</v>
      </c>
      <c r="Q241" s="17" t="s">
        <v>24</v>
      </c>
      <c r="R241" s="17" t="s">
        <v>24</v>
      </c>
      <c r="S241" s="17" t="s">
        <v>24</v>
      </c>
      <c r="T241" s="17" t="s">
        <v>24</v>
      </c>
      <c r="U241" s="25"/>
      <c r="V241" s="11" t="s">
        <v>24</v>
      </c>
      <c r="W241" s="70" t="s">
        <v>24</v>
      </c>
    </row>
    <row r="242" spans="1:23" ht="15" thickBot="1" x14ac:dyDescent="0.4">
      <c r="A242" s="31">
        <v>56433507</v>
      </c>
      <c r="B242" s="2" t="str">
        <f t="shared" si="14"/>
        <v>Daniel Kresse</v>
      </c>
      <c r="C242" s="2">
        <v>20012618</v>
      </c>
      <c r="D242" s="3">
        <v>45303.541921296295</v>
      </c>
      <c r="E242" s="14">
        <v>45299</v>
      </c>
      <c r="F242" s="13">
        <v>45299.333333333336</v>
      </c>
      <c r="G242" s="13">
        <v>45299.6875</v>
      </c>
      <c r="H242" s="15">
        <v>8</v>
      </c>
      <c r="I242" s="2" t="str">
        <f t="shared" si="15"/>
        <v>Posted to HRMS</v>
      </c>
      <c r="J242" s="18" t="str">
        <f>"On-site 24/7 Premium Pay"</f>
        <v>On-site 24/7 Premium Pay</v>
      </c>
      <c r="K242" s="32" t="str">
        <f>"WSH-CENT/SS WORKER"</f>
        <v>WSH-CENT/SS WORKER</v>
      </c>
      <c r="L242" s="80" t="s">
        <v>27</v>
      </c>
      <c r="M242" s="81" t="s">
        <v>24</v>
      </c>
      <c r="N242" s="16" t="s">
        <v>24</v>
      </c>
      <c r="O242" s="17" t="s">
        <v>24</v>
      </c>
      <c r="P242" s="17" t="s">
        <v>24</v>
      </c>
      <c r="Q242" s="17" t="s">
        <v>24</v>
      </c>
      <c r="R242" s="17" t="s">
        <v>24</v>
      </c>
      <c r="S242" s="17" t="s">
        <v>24</v>
      </c>
      <c r="T242" s="17" t="s">
        <v>24</v>
      </c>
      <c r="U242" s="25"/>
      <c r="V242" s="11" t="s">
        <v>24</v>
      </c>
      <c r="W242" s="70" t="s">
        <v>24</v>
      </c>
    </row>
    <row r="243" spans="1:23" ht="15" thickBot="1" x14ac:dyDescent="0.4">
      <c r="A243" s="31">
        <v>56433508</v>
      </c>
      <c r="B243" s="2" t="str">
        <f t="shared" si="14"/>
        <v>Daniel Kresse</v>
      </c>
      <c r="C243" s="2">
        <v>20012618</v>
      </c>
      <c r="D243" s="3">
        <v>45303.541932870372</v>
      </c>
      <c r="E243" s="14">
        <v>45300</v>
      </c>
      <c r="F243" s="13">
        <v>45300.333333333336</v>
      </c>
      <c r="G243" s="13">
        <v>45300.6875</v>
      </c>
      <c r="H243" s="15">
        <v>8</v>
      </c>
      <c r="I243" s="2" t="str">
        <f t="shared" si="15"/>
        <v>Posted to HRMS</v>
      </c>
      <c r="J243" s="18" t="str">
        <f>"Regular Hours Worked (full time/salary)"</f>
        <v>Regular Hours Worked (full time/salary)</v>
      </c>
      <c r="K243" s="32" t="str">
        <f>"WSH-CENT/SS WORKER"</f>
        <v>WSH-CENT/SS WORKER</v>
      </c>
      <c r="L243" s="80" t="s">
        <v>27</v>
      </c>
      <c r="M243" s="81" t="s">
        <v>24</v>
      </c>
      <c r="N243" s="16" t="s">
        <v>24</v>
      </c>
      <c r="O243" s="17" t="s">
        <v>24</v>
      </c>
      <c r="P243" s="17" t="s">
        <v>24</v>
      </c>
      <c r="Q243" s="17" t="s">
        <v>24</v>
      </c>
      <c r="R243" s="17" t="s">
        <v>24</v>
      </c>
      <c r="S243" s="17" t="s">
        <v>24</v>
      </c>
      <c r="T243" s="17" t="s">
        <v>24</v>
      </c>
      <c r="U243" s="25"/>
      <c r="V243" s="11" t="s">
        <v>24</v>
      </c>
      <c r="W243" s="70" t="s">
        <v>24</v>
      </c>
    </row>
    <row r="244" spans="1:23" ht="15" thickBot="1" x14ac:dyDescent="0.4">
      <c r="A244" s="31">
        <v>56433509</v>
      </c>
      <c r="B244" s="2" t="str">
        <f t="shared" si="14"/>
        <v>Daniel Kresse</v>
      </c>
      <c r="C244" s="2">
        <v>20012618</v>
      </c>
      <c r="D244" s="3">
        <v>45303.541956018518</v>
      </c>
      <c r="E244" s="14">
        <v>45301</v>
      </c>
      <c r="F244" s="13">
        <v>45301.333333333336</v>
      </c>
      <c r="G244" s="13">
        <v>45301.6875</v>
      </c>
      <c r="H244" s="15">
        <v>8</v>
      </c>
      <c r="I244" s="2" t="str">
        <f t="shared" si="15"/>
        <v>Posted to HRMS</v>
      </c>
      <c r="J244" s="18" t="str">
        <f>"On-site 24/7 Premium Pay"</f>
        <v>On-site 24/7 Premium Pay</v>
      </c>
      <c r="K244" s="32" t="str">
        <f>"WSH-CENT/SS WORKER"</f>
        <v>WSH-CENT/SS WORKER</v>
      </c>
      <c r="L244" s="80" t="s">
        <v>44</v>
      </c>
      <c r="M244" s="81">
        <v>8</v>
      </c>
      <c r="N244" s="16" t="s">
        <v>26</v>
      </c>
      <c r="O244" s="17" t="s">
        <v>24</v>
      </c>
      <c r="P244" s="17" t="s">
        <v>24</v>
      </c>
      <c r="Q244" s="17" t="s">
        <v>24</v>
      </c>
      <c r="R244" s="17" t="s">
        <v>24</v>
      </c>
      <c r="S244" s="17" t="s">
        <v>24</v>
      </c>
      <c r="T244" s="17" t="s">
        <v>24</v>
      </c>
      <c r="U244" s="25"/>
      <c r="V244" s="11" t="s">
        <v>24</v>
      </c>
      <c r="W244" s="70" t="s">
        <v>24</v>
      </c>
    </row>
    <row r="245" spans="1:23" ht="15" thickBot="1" x14ac:dyDescent="0.4">
      <c r="A245" s="31">
        <v>56433510</v>
      </c>
      <c r="B245" s="2" t="str">
        <f t="shared" si="14"/>
        <v>Daniel Kresse</v>
      </c>
      <c r="C245" s="2">
        <v>20012618</v>
      </c>
      <c r="D245" s="3">
        <v>45303.541967592595</v>
      </c>
      <c r="E245" s="14">
        <v>45302</v>
      </c>
      <c r="F245" s="13">
        <v>45302.333333333336</v>
      </c>
      <c r="G245" s="13">
        <v>45302.6875</v>
      </c>
      <c r="H245" s="15">
        <v>8</v>
      </c>
      <c r="I245" s="2" t="str">
        <f t="shared" si="15"/>
        <v>Posted to HRMS</v>
      </c>
      <c r="J245" s="18" t="str">
        <f>"On-site 24/7 Premium Pay"</f>
        <v>On-site 24/7 Premium Pay</v>
      </c>
      <c r="K245" s="32" t="str">
        <f>"WSH-CENT/SS WORKER"</f>
        <v>WSH-CENT/SS WORKER</v>
      </c>
      <c r="L245" s="80" t="s">
        <v>44</v>
      </c>
      <c r="M245" s="81">
        <v>8</v>
      </c>
      <c r="N245" s="16" t="s">
        <v>26</v>
      </c>
      <c r="O245" s="17" t="s">
        <v>24</v>
      </c>
      <c r="P245" s="17" t="s">
        <v>24</v>
      </c>
      <c r="Q245" s="17" t="s">
        <v>24</v>
      </c>
      <c r="R245" s="17" t="s">
        <v>24</v>
      </c>
      <c r="S245" s="17" t="s">
        <v>24</v>
      </c>
      <c r="T245" s="17" t="s">
        <v>24</v>
      </c>
      <c r="U245" s="25"/>
      <c r="V245" s="11" t="s">
        <v>24</v>
      </c>
      <c r="W245" s="70" t="s">
        <v>24</v>
      </c>
    </row>
    <row r="246" spans="1:23" ht="18" customHeight="1" thickBot="1" x14ac:dyDescent="0.4">
      <c r="A246" s="31">
        <v>56433511</v>
      </c>
      <c r="B246" s="2" t="str">
        <f t="shared" si="14"/>
        <v>Daniel Kresse</v>
      </c>
      <c r="C246" s="2">
        <v>20012618</v>
      </c>
      <c r="D246" s="3">
        <v>45303.541990740741</v>
      </c>
      <c r="E246" s="14">
        <v>45303</v>
      </c>
      <c r="F246" s="13">
        <v>45303.333333333336</v>
      </c>
      <c r="G246" s="13">
        <v>45303.6875</v>
      </c>
      <c r="H246" s="15">
        <v>8</v>
      </c>
      <c r="I246" s="2" t="str">
        <f t="shared" si="15"/>
        <v>Posted to HRMS</v>
      </c>
      <c r="J246" s="18" t="str">
        <f>"On-site 24/7 Premium Pay"</f>
        <v>On-site 24/7 Premium Pay</v>
      </c>
      <c r="K246" s="32" t="str">
        <f>"WSH-CENT/SS WORKER"</f>
        <v>WSH-CENT/SS WORKER</v>
      </c>
      <c r="L246" s="80" t="s">
        <v>64</v>
      </c>
      <c r="M246" s="81">
        <v>15.5</v>
      </c>
      <c r="N246" s="16" t="s">
        <v>31</v>
      </c>
      <c r="O246" s="17">
        <v>0.5</v>
      </c>
      <c r="P246" s="17" t="s">
        <v>70</v>
      </c>
      <c r="Q246" s="17">
        <v>1200</v>
      </c>
      <c r="R246" s="17">
        <v>50.53</v>
      </c>
      <c r="S246" s="17">
        <v>52.95</v>
      </c>
      <c r="T246" s="17">
        <f>(R246*O246)+(S246*O246)</f>
        <v>51.74</v>
      </c>
      <c r="U246" s="26" t="s">
        <v>79</v>
      </c>
      <c r="V246" s="11">
        <f>H246*R246</f>
        <v>404.24</v>
      </c>
      <c r="W246" s="70">
        <f>M246*S246</f>
        <v>820.72500000000002</v>
      </c>
    </row>
    <row r="247" spans="1:23" ht="15" thickBot="1" x14ac:dyDescent="0.4">
      <c r="A247" s="31">
        <v>56433518</v>
      </c>
      <c r="B247" s="2" t="str">
        <f t="shared" si="14"/>
        <v>Daniel Kresse</v>
      </c>
      <c r="C247" s="2">
        <v>20012618</v>
      </c>
      <c r="D247" s="3">
        <v>45303.542222222219</v>
      </c>
      <c r="E247" s="14">
        <v>45304</v>
      </c>
      <c r="F247" s="14">
        <v>45304</v>
      </c>
      <c r="G247" s="13">
        <v>45304.999305555553</v>
      </c>
      <c r="H247" s="15">
        <v>0</v>
      </c>
      <c r="I247" s="2" t="str">
        <f t="shared" si="15"/>
        <v>Posted to HRMS</v>
      </c>
      <c r="J247" s="18" t="str">
        <f>"Marked As Day Off"</f>
        <v>Marked As Day Off</v>
      </c>
      <c r="K247" s="32" t="str">
        <f>"N/A"</f>
        <v>N/A</v>
      </c>
      <c r="L247" s="80" t="s">
        <v>45</v>
      </c>
      <c r="M247" s="81">
        <v>10</v>
      </c>
      <c r="N247" s="16" t="s">
        <v>26</v>
      </c>
      <c r="O247" s="17" t="s">
        <v>24</v>
      </c>
      <c r="P247" s="17" t="s">
        <v>24</v>
      </c>
      <c r="Q247" s="17" t="s">
        <v>24</v>
      </c>
      <c r="R247" s="17" t="s">
        <v>24</v>
      </c>
      <c r="S247" s="17" t="s">
        <v>24</v>
      </c>
      <c r="T247" s="17" t="s">
        <v>24</v>
      </c>
      <c r="U247" s="25"/>
      <c r="V247" s="11" t="s">
        <v>24</v>
      </c>
      <c r="W247" s="70" t="s">
        <v>24</v>
      </c>
    </row>
    <row r="248" spans="1:23" ht="15" thickBot="1" x14ac:dyDescent="0.4">
      <c r="A248" s="31">
        <v>56433519</v>
      </c>
      <c r="B248" s="2" t="str">
        <f t="shared" si="14"/>
        <v>Daniel Kresse</v>
      </c>
      <c r="C248" s="2">
        <v>20012618</v>
      </c>
      <c r="D248" s="3">
        <v>45303.542245370372</v>
      </c>
      <c r="E248" s="14">
        <v>45305</v>
      </c>
      <c r="F248" s="14">
        <v>45305</v>
      </c>
      <c r="G248" s="13">
        <v>45305.999305555553</v>
      </c>
      <c r="H248" s="15">
        <v>0</v>
      </c>
      <c r="I248" s="2" t="str">
        <f t="shared" si="15"/>
        <v>Posted to HRMS</v>
      </c>
      <c r="J248" s="18" t="str">
        <f>"Marked As Day Off"</f>
        <v>Marked As Day Off</v>
      </c>
      <c r="K248" s="32" t="str">
        <f>"N/A"</f>
        <v>N/A</v>
      </c>
      <c r="L248" s="80" t="s">
        <v>39</v>
      </c>
      <c r="M248" s="81">
        <v>12</v>
      </c>
      <c r="N248" s="16" t="s">
        <v>26</v>
      </c>
      <c r="O248" s="17" t="s">
        <v>24</v>
      </c>
      <c r="P248" s="17" t="s">
        <v>24</v>
      </c>
      <c r="Q248" s="17" t="s">
        <v>24</v>
      </c>
      <c r="R248" s="17" t="s">
        <v>24</v>
      </c>
      <c r="S248" s="17" t="s">
        <v>24</v>
      </c>
      <c r="T248" s="17" t="s">
        <v>24</v>
      </c>
      <c r="U248" s="25"/>
      <c r="V248" s="11" t="s">
        <v>24</v>
      </c>
      <c r="W248" s="70" t="s">
        <v>24</v>
      </c>
    </row>
    <row r="249" spans="1:23" ht="15" thickBot="1" x14ac:dyDescent="0.4">
      <c r="A249" s="31">
        <v>56686593</v>
      </c>
      <c r="B249" s="2" t="str">
        <f t="shared" si="14"/>
        <v>Daniel Kresse</v>
      </c>
      <c r="C249" s="2">
        <v>20012618</v>
      </c>
      <c r="D249" s="3">
        <v>45317.455439814818</v>
      </c>
      <c r="E249" s="14">
        <v>45307</v>
      </c>
      <c r="F249" s="13">
        <v>45307.333333333336</v>
      </c>
      <c r="G249" s="13">
        <v>45307.6875</v>
      </c>
      <c r="H249" s="15">
        <v>8</v>
      </c>
      <c r="I249" s="2" t="str">
        <f t="shared" si="15"/>
        <v>Posted to HRMS</v>
      </c>
      <c r="J249" s="18" t="str">
        <f>"Regular Hours Worked (full time/salary)"</f>
        <v>Regular Hours Worked (full time/salary)</v>
      </c>
      <c r="K249" s="32" t="str">
        <f t="shared" ref="K249:K255" si="17">"WSH-CENT/SS WORKER"</f>
        <v>WSH-CENT/SS WORKER</v>
      </c>
      <c r="L249" s="80" t="s">
        <v>27</v>
      </c>
      <c r="M249" s="81" t="s">
        <v>24</v>
      </c>
      <c r="N249" s="16" t="s">
        <v>24</v>
      </c>
      <c r="O249" s="17" t="s">
        <v>24</v>
      </c>
      <c r="P249" s="17" t="s">
        <v>24</v>
      </c>
      <c r="Q249" s="17" t="s">
        <v>24</v>
      </c>
      <c r="R249" s="17" t="s">
        <v>24</v>
      </c>
      <c r="S249" s="17" t="s">
        <v>24</v>
      </c>
      <c r="T249" s="17" t="s">
        <v>24</v>
      </c>
      <c r="U249" s="25"/>
      <c r="V249" s="11" t="s">
        <v>24</v>
      </c>
      <c r="W249" s="70" t="s">
        <v>24</v>
      </c>
    </row>
    <row r="250" spans="1:23" ht="15" thickBot="1" x14ac:dyDescent="0.4">
      <c r="A250" s="31">
        <v>56686572</v>
      </c>
      <c r="B250" s="2" t="str">
        <f t="shared" si="14"/>
        <v>Daniel Kresse</v>
      </c>
      <c r="C250" s="2">
        <v>20012618</v>
      </c>
      <c r="D250" s="3">
        <v>45317.454988425925</v>
      </c>
      <c r="E250" s="14">
        <v>45308</v>
      </c>
      <c r="F250" s="13">
        <v>45308.333333333336</v>
      </c>
      <c r="G250" s="13">
        <v>45308.6875</v>
      </c>
      <c r="H250" s="15">
        <v>8</v>
      </c>
      <c r="I250" s="2" t="str">
        <f>"Canceled"</f>
        <v>Canceled</v>
      </c>
      <c r="J250" s="18" t="str">
        <f>"Regular Hours Worked (full time/salary)"</f>
        <v>Regular Hours Worked (full time/salary)</v>
      </c>
      <c r="K250" s="32" t="str">
        <f t="shared" si="17"/>
        <v>WSH-CENT/SS WORKER</v>
      </c>
      <c r="L250" s="80"/>
      <c r="M250" s="81"/>
      <c r="N250" s="16"/>
      <c r="O250" s="17"/>
      <c r="P250" s="17"/>
      <c r="Q250" s="17"/>
      <c r="R250" s="17"/>
      <c r="S250" s="17"/>
      <c r="T250" s="17"/>
      <c r="U250" s="25" t="s">
        <v>82</v>
      </c>
      <c r="V250" s="11" t="s">
        <v>24</v>
      </c>
      <c r="W250" s="70" t="s">
        <v>24</v>
      </c>
    </row>
    <row r="251" spans="1:23" ht="15" thickBot="1" x14ac:dyDescent="0.4">
      <c r="A251" s="31">
        <v>56686581</v>
      </c>
      <c r="B251" s="2" t="str">
        <f t="shared" si="14"/>
        <v>Daniel Kresse</v>
      </c>
      <c r="C251" s="2">
        <v>20012618</v>
      </c>
      <c r="D251" s="3">
        <v>45317.455196759256</v>
      </c>
      <c r="E251" s="14">
        <v>45308</v>
      </c>
      <c r="F251" s="13">
        <v>45308.333333333336</v>
      </c>
      <c r="G251" s="13">
        <v>45308.6875</v>
      </c>
      <c r="H251" s="15">
        <v>8</v>
      </c>
      <c r="I251" s="2" t="str">
        <f>"Posted to HRMS"</f>
        <v>Posted to HRMS</v>
      </c>
      <c r="J251" s="18" t="str">
        <f>"On-site 24/7 Premium Pay"</f>
        <v>On-site 24/7 Premium Pay</v>
      </c>
      <c r="K251" s="32" t="str">
        <f t="shared" si="17"/>
        <v>WSH-CENT/SS WORKER</v>
      </c>
      <c r="L251" s="80" t="s">
        <v>43</v>
      </c>
      <c r="M251" s="81">
        <v>7</v>
      </c>
      <c r="N251" s="16" t="s">
        <v>26</v>
      </c>
      <c r="O251" s="17" t="s">
        <v>24</v>
      </c>
      <c r="P251" s="17" t="s">
        <v>24</v>
      </c>
      <c r="Q251" s="17" t="s">
        <v>24</v>
      </c>
      <c r="R251" s="17" t="s">
        <v>24</v>
      </c>
      <c r="S251" s="17" t="s">
        <v>24</v>
      </c>
      <c r="T251" s="17" t="s">
        <v>24</v>
      </c>
      <c r="U251" s="25"/>
      <c r="V251" s="11" t="s">
        <v>24</v>
      </c>
      <c r="W251" s="70" t="s">
        <v>24</v>
      </c>
    </row>
    <row r="252" spans="1:23" ht="15" thickBot="1" x14ac:dyDescent="0.4">
      <c r="A252" s="31">
        <v>56686573</v>
      </c>
      <c r="B252" s="2" t="str">
        <f t="shared" si="14"/>
        <v>Daniel Kresse</v>
      </c>
      <c r="C252" s="2">
        <v>20012618</v>
      </c>
      <c r="D252" s="3">
        <v>45317.455000000002</v>
      </c>
      <c r="E252" s="14">
        <v>45309</v>
      </c>
      <c r="F252" s="13">
        <v>45309.333333333336</v>
      </c>
      <c r="G252" s="13">
        <v>45309.6875</v>
      </c>
      <c r="H252" s="15">
        <v>8</v>
      </c>
      <c r="I252" s="2" t="str">
        <f>"Canceled"</f>
        <v>Canceled</v>
      </c>
      <c r="J252" s="18" t="str">
        <f>"Regular Hours Worked (full time/salary)"</f>
        <v>Regular Hours Worked (full time/salary)</v>
      </c>
      <c r="K252" s="32" t="str">
        <f t="shared" si="17"/>
        <v>WSH-CENT/SS WORKER</v>
      </c>
      <c r="L252" s="80"/>
      <c r="M252" s="81"/>
      <c r="N252" s="16"/>
      <c r="O252" s="17"/>
      <c r="P252" s="17"/>
      <c r="Q252" s="17"/>
      <c r="R252" s="17"/>
      <c r="S252" s="17"/>
      <c r="T252" s="17"/>
      <c r="U252" s="25" t="s">
        <v>82</v>
      </c>
      <c r="V252" s="11" t="s">
        <v>24</v>
      </c>
      <c r="W252" s="70" t="s">
        <v>24</v>
      </c>
    </row>
    <row r="253" spans="1:23" ht="15" thickBot="1" x14ac:dyDescent="0.4">
      <c r="A253" s="31">
        <v>56686582</v>
      </c>
      <c r="B253" s="2" t="str">
        <f t="shared" si="14"/>
        <v>Daniel Kresse</v>
      </c>
      <c r="C253" s="2">
        <v>20012618</v>
      </c>
      <c r="D253" s="3">
        <v>45317.455208333333</v>
      </c>
      <c r="E253" s="14">
        <v>45309</v>
      </c>
      <c r="F253" s="13">
        <v>45309.333333333336</v>
      </c>
      <c r="G253" s="13">
        <v>45309.6875</v>
      </c>
      <c r="H253" s="15">
        <v>8</v>
      </c>
      <c r="I253" s="2" t="str">
        <f>"Posted to HRMS"</f>
        <v>Posted to HRMS</v>
      </c>
      <c r="J253" s="18" t="str">
        <f>"On-site 24/7 Premium Pay"</f>
        <v>On-site 24/7 Premium Pay</v>
      </c>
      <c r="K253" s="32" t="str">
        <f t="shared" si="17"/>
        <v>WSH-CENT/SS WORKER</v>
      </c>
      <c r="L253" s="80" t="s">
        <v>43</v>
      </c>
      <c r="M253" s="81">
        <v>7</v>
      </c>
      <c r="N253" s="16" t="s">
        <v>26</v>
      </c>
      <c r="O253" s="17" t="s">
        <v>24</v>
      </c>
      <c r="P253" s="17" t="s">
        <v>24</v>
      </c>
      <c r="Q253" s="17" t="s">
        <v>24</v>
      </c>
      <c r="R253" s="17" t="s">
        <v>24</v>
      </c>
      <c r="S253" s="17" t="s">
        <v>24</v>
      </c>
      <c r="T253" s="17" t="s">
        <v>24</v>
      </c>
      <c r="U253" s="25"/>
      <c r="V253" s="11" t="s">
        <v>24</v>
      </c>
      <c r="W253" s="70" t="s">
        <v>24</v>
      </c>
    </row>
    <row r="254" spans="1:23" ht="15" thickBot="1" x14ac:dyDescent="0.4">
      <c r="A254" s="31">
        <v>56686574</v>
      </c>
      <c r="B254" s="2" t="str">
        <f t="shared" si="14"/>
        <v>Daniel Kresse</v>
      </c>
      <c r="C254" s="2">
        <v>20012618</v>
      </c>
      <c r="D254" s="3">
        <v>45317.455023148148</v>
      </c>
      <c r="E254" s="14">
        <v>45310</v>
      </c>
      <c r="F254" s="13">
        <v>45310.333333333336</v>
      </c>
      <c r="G254" s="13">
        <v>45310.6875</v>
      </c>
      <c r="H254" s="15">
        <v>8</v>
      </c>
      <c r="I254" s="2" t="str">
        <f>"Canceled"</f>
        <v>Canceled</v>
      </c>
      <c r="J254" s="18" t="str">
        <f>"Regular Hours Worked (full time/salary)"</f>
        <v>Regular Hours Worked (full time/salary)</v>
      </c>
      <c r="K254" s="32" t="str">
        <f t="shared" si="17"/>
        <v>WSH-CENT/SS WORKER</v>
      </c>
      <c r="L254" s="80"/>
      <c r="M254" s="81"/>
      <c r="N254" s="16"/>
      <c r="O254" s="17"/>
      <c r="P254" s="17"/>
      <c r="Q254" s="17"/>
      <c r="R254" s="17"/>
      <c r="S254" s="17"/>
      <c r="T254" s="17"/>
      <c r="U254" s="25" t="s">
        <v>82</v>
      </c>
      <c r="V254" s="11" t="s">
        <v>24</v>
      </c>
      <c r="W254" s="70" t="s">
        <v>24</v>
      </c>
    </row>
    <row r="255" spans="1:23" ht="15" thickBot="1" x14ac:dyDescent="0.4">
      <c r="A255" s="31">
        <v>56686583</v>
      </c>
      <c r="B255" s="2" t="str">
        <f t="shared" si="14"/>
        <v>Daniel Kresse</v>
      </c>
      <c r="C255" s="2">
        <v>20012618</v>
      </c>
      <c r="D255" s="3">
        <v>45317.45521990741</v>
      </c>
      <c r="E255" s="14">
        <v>45310</v>
      </c>
      <c r="F255" s="13">
        <v>45310.333333333336</v>
      </c>
      <c r="G255" s="13">
        <v>45310.6875</v>
      </c>
      <c r="H255" s="15">
        <v>8</v>
      </c>
      <c r="I255" s="2" t="str">
        <f t="shared" ref="I255:I277" si="18">"Posted to HRMS"</f>
        <v>Posted to HRMS</v>
      </c>
      <c r="J255" s="18" t="str">
        <f>"On-site 24/7 Premium Pay"</f>
        <v>On-site 24/7 Premium Pay</v>
      </c>
      <c r="K255" s="32" t="str">
        <f t="shared" si="17"/>
        <v>WSH-CENT/SS WORKER</v>
      </c>
      <c r="L255" s="80" t="s">
        <v>43</v>
      </c>
      <c r="M255" s="81">
        <v>7</v>
      </c>
      <c r="N255" s="16" t="s">
        <v>26</v>
      </c>
      <c r="O255" s="17" t="s">
        <v>24</v>
      </c>
      <c r="P255" s="17" t="s">
        <v>24</v>
      </c>
      <c r="Q255" s="17" t="s">
        <v>24</v>
      </c>
      <c r="R255" s="17" t="s">
        <v>24</v>
      </c>
      <c r="S255" s="17" t="s">
        <v>24</v>
      </c>
      <c r="T255" s="17" t="s">
        <v>24</v>
      </c>
      <c r="U255" s="25"/>
      <c r="V255" s="11" t="s">
        <v>24</v>
      </c>
      <c r="W255" s="70" t="s">
        <v>24</v>
      </c>
    </row>
    <row r="256" spans="1:23" ht="15" thickBot="1" x14ac:dyDescent="0.4">
      <c r="A256" s="31">
        <v>56686594</v>
      </c>
      <c r="B256" s="2" t="str">
        <f t="shared" si="14"/>
        <v>Daniel Kresse</v>
      </c>
      <c r="C256" s="2">
        <v>20012618</v>
      </c>
      <c r="D256" s="3">
        <v>45317.455462962964</v>
      </c>
      <c r="E256" s="14">
        <v>45311</v>
      </c>
      <c r="F256" s="14">
        <v>45311</v>
      </c>
      <c r="G256" s="13">
        <v>45311.999305555553</v>
      </c>
      <c r="H256" s="15">
        <v>0</v>
      </c>
      <c r="I256" s="2" t="str">
        <f t="shared" si="18"/>
        <v>Posted to HRMS</v>
      </c>
      <c r="J256" s="18" t="str">
        <f>"Marked As Day Off"</f>
        <v>Marked As Day Off</v>
      </c>
      <c r="K256" s="32" t="str">
        <f>"N/A"</f>
        <v>N/A</v>
      </c>
      <c r="L256" s="80" t="s">
        <v>43</v>
      </c>
      <c r="M256" s="81">
        <v>7</v>
      </c>
      <c r="N256" s="16" t="s">
        <v>26</v>
      </c>
      <c r="O256" s="17" t="s">
        <v>24</v>
      </c>
      <c r="P256" s="17" t="s">
        <v>24</v>
      </c>
      <c r="Q256" s="17" t="s">
        <v>24</v>
      </c>
      <c r="R256" s="17" t="s">
        <v>24</v>
      </c>
      <c r="S256" s="17" t="s">
        <v>24</v>
      </c>
      <c r="T256" s="17" t="s">
        <v>24</v>
      </c>
      <c r="U256" s="25"/>
      <c r="V256" s="11" t="s">
        <v>24</v>
      </c>
      <c r="W256" s="70" t="s">
        <v>24</v>
      </c>
    </row>
    <row r="257" spans="1:23" ht="15" thickBot="1" x14ac:dyDescent="0.4">
      <c r="A257" s="31">
        <v>56686595</v>
      </c>
      <c r="B257" s="2" t="str">
        <f t="shared" si="14"/>
        <v>Daniel Kresse</v>
      </c>
      <c r="C257" s="2">
        <v>20012618</v>
      </c>
      <c r="D257" s="3">
        <v>45317.455474537041</v>
      </c>
      <c r="E257" s="14">
        <v>45312</v>
      </c>
      <c r="F257" s="14">
        <v>45312</v>
      </c>
      <c r="G257" s="13">
        <v>45312.999305555553</v>
      </c>
      <c r="H257" s="15">
        <v>0</v>
      </c>
      <c r="I257" s="2" t="str">
        <f t="shared" si="18"/>
        <v>Posted to HRMS</v>
      </c>
      <c r="J257" s="18" t="str">
        <f>"Marked As Day Off"</f>
        <v>Marked As Day Off</v>
      </c>
      <c r="K257" s="32" t="str">
        <f>"N/A"</f>
        <v>N/A</v>
      </c>
      <c r="L257" s="80" t="s">
        <v>27</v>
      </c>
      <c r="M257" s="81" t="s">
        <v>24</v>
      </c>
      <c r="N257" s="16" t="s">
        <v>24</v>
      </c>
      <c r="O257" s="17" t="s">
        <v>24</v>
      </c>
      <c r="P257" s="17" t="s">
        <v>24</v>
      </c>
      <c r="Q257" s="17" t="s">
        <v>24</v>
      </c>
      <c r="R257" s="17" t="s">
        <v>24</v>
      </c>
      <c r="S257" s="17" t="s">
        <v>24</v>
      </c>
      <c r="T257" s="17" t="s">
        <v>24</v>
      </c>
      <c r="U257" s="25"/>
      <c r="V257" s="11" t="s">
        <v>24</v>
      </c>
      <c r="W257" s="70" t="s">
        <v>24</v>
      </c>
    </row>
    <row r="258" spans="1:23" ht="15" thickBot="1" x14ac:dyDescent="0.4">
      <c r="A258" s="31">
        <v>56686585</v>
      </c>
      <c r="B258" s="2" t="str">
        <f t="shared" si="14"/>
        <v>Daniel Kresse</v>
      </c>
      <c r="C258" s="2">
        <v>20012618</v>
      </c>
      <c r="D258" s="3">
        <v>45317.455300925925</v>
      </c>
      <c r="E258" s="14">
        <v>45313</v>
      </c>
      <c r="F258" s="13">
        <v>45313.333333333336</v>
      </c>
      <c r="G258" s="13">
        <v>45313.6875</v>
      </c>
      <c r="H258" s="15">
        <v>8</v>
      </c>
      <c r="I258" s="2" t="str">
        <f t="shared" si="18"/>
        <v>Posted to HRMS</v>
      </c>
      <c r="J258" s="18" t="str">
        <f>"On-site 24/7 Premium Pay"</f>
        <v>On-site 24/7 Premium Pay</v>
      </c>
      <c r="K258" s="32" t="str">
        <f>"WSH-CENT/SS WORKER"</f>
        <v>WSH-CENT/SS WORKER</v>
      </c>
      <c r="L258" s="80" t="s">
        <v>43</v>
      </c>
      <c r="M258" s="81">
        <v>7</v>
      </c>
      <c r="N258" s="16" t="s">
        <v>26</v>
      </c>
      <c r="O258" s="17" t="s">
        <v>24</v>
      </c>
      <c r="P258" s="17" t="s">
        <v>24</v>
      </c>
      <c r="Q258" s="17" t="s">
        <v>24</v>
      </c>
      <c r="R258" s="17" t="s">
        <v>24</v>
      </c>
      <c r="S258" s="17" t="s">
        <v>24</v>
      </c>
      <c r="T258" s="17" t="s">
        <v>24</v>
      </c>
      <c r="U258" s="25"/>
      <c r="V258" s="11" t="s">
        <v>24</v>
      </c>
      <c r="W258" s="70" t="s">
        <v>24</v>
      </c>
    </row>
    <row r="259" spans="1:23" ht="15" thickBot="1" x14ac:dyDescent="0.4">
      <c r="A259" s="31">
        <v>56686586</v>
      </c>
      <c r="B259" s="2" t="str">
        <f t="shared" si="14"/>
        <v>Daniel Kresse</v>
      </c>
      <c r="C259" s="2">
        <v>20012618</v>
      </c>
      <c r="D259" s="3">
        <v>45317.455312500002</v>
      </c>
      <c r="E259" s="14">
        <v>45314</v>
      </c>
      <c r="F259" s="13">
        <v>45314.333333333336</v>
      </c>
      <c r="G259" s="13">
        <v>45314.6875</v>
      </c>
      <c r="H259" s="15">
        <v>8</v>
      </c>
      <c r="I259" s="2" t="str">
        <f t="shared" si="18"/>
        <v>Posted to HRMS</v>
      </c>
      <c r="J259" s="18" t="str">
        <f>"On-site 24/7 Premium Pay"</f>
        <v>On-site 24/7 Premium Pay</v>
      </c>
      <c r="K259" s="32" t="str">
        <f>"WSH-CENT/SS WORKER"</f>
        <v>WSH-CENT/SS WORKER</v>
      </c>
      <c r="L259" s="80" t="s">
        <v>43</v>
      </c>
      <c r="M259" s="81">
        <v>7</v>
      </c>
      <c r="N259" s="16" t="s">
        <v>26</v>
      </c>
      <c r="O259" s="17" t="s">
        <v>24</v>
      </c>
      <c r="P259" s="17" t="s">
        <v>24</v>
      </c>
      <c r="Q259" s="17" t="s">
        <v>24</v>
      </c>
      <c r="R259" s="17" t="s">
        <v>24</v>
      </c>
      <c r="S259" s="17" t="s">
        <v>24</v>
      </c>
      <c r="T259" s="17" t="s">
        <v>24</v>
      </c>
      <c r="U259" s="25"/>
      <c r="V259" s="11" t="s">
        <v>24</v>
      </c>
      <c r="W259" s="70" t="s">
        <v>24</v>
      </c>
    </row>
    <row r="260" spans="1:23" ht="15" thickBot="1" x14ac:dyDescent="0.4">
      <c r="A260" s="31">
        <v>56686587</v>
      </c>
      <c r="B260" s="2" t="str">
        <f t="shared" si="14"/>
        <v>Daniel Kresse</v>
      </c>
      <c r="C260" s="2">
        <v>20012618</v>
      </c>
      <c r="D260" s="3">
        <v>45317.455324074072</v>
      </c>
      <c r="E260" s="14">
        <v>45315</v>
      </c>
      <c r="F260" s="13">
        <v>45315.333333333336</v>
      </c>
      <c r="G260" s="13">
        <v>45315.6875</v>
      </c>
      <c r="H260" s="15">
        <v>8</v>
      </c>
      <c r="I260" s="2" t="str">
        <f t="shared" si="18"/>
        <v>Posted to HRMS</v>
      </c>
      <c r="J260" s="18" t="str">
        <f>"On-site 24/7 Premium Pay"</f>
        <v>On-site 24/7 Premium Pay</v>
      </c>
      <c r="K260" s="32" t="str">
        <f>"WSH-CENT/SS WORKER"</f>
        <v>WSH-CENT/SS WORKER</v>
      </c>
      <c r="L260" s="80" t="s">
        <v>27</v>
      </c>
      <c r="M260" s="81" t="s">
        <v>24</v>
      </c>
      <c r="N260" s="16" t="s">
        <v>24</v>
      </c>
      <c r="O260" s="17" t="s">
        <v>24</v>
      </c>
      <c r="P260" s="17" t="s">
        <v>24</v>
      </c>
      <c r="Q260" s="17" t="s">
        <v>24</v>
      </c>
      <c r="R260" s="17" t="s">
        <v>24</v>
      </c>
      <c r="S260" s="17" t="s">
        <v>24</v>
      </c>
      <c r="T260" s="17" t="s">
        <v>24</v>
      </c>
      <c r="U260" s="25"/>
      <c r="V260" s="11" t="s">
        <v>24</v>
      </c>
      <c r="W260" s="70" t="s">
        <v>24</v>
      </c>
    </row>
    <row r="261" spans="1:23" ht="15" thickBot="1" x14ac:dyDescent="0.4">
      <c r="A261" s="31">
        <v>56686589</v>
      </c>
      <c r="B261" s="2" t="str">
        <f t="shared" si="14"/>
        <v>Daniel Kresse</v>
      </c>
      <c r="C261" s="2">
        <v>20012618</v>
      </c>
      <c r="D261" s="3">
        <v>45317.455335648148</v>
      </c>
      <c r="E261" s="14">
        <v>45316</v>
      </c>
      <c r="F261" s="13">
        <v>45316.333333333336</v>
      </c>
      <c r="G261" s="13">
        <v>45316.6875</v>
      </c>
      <c r="H261" s="15">
        <v>8</v>
      </c>
      <c r="I261" s="2" t="str">
        <f t="shared" si="18"/>
        <v>Posted to HRMS</v>
      </c>
      <c r="J261" s="18" t="str">
        <f>"On-site 24/7 Premium Pay"</f>
        <v>On-site 24/7 Premium Pay</v>
      </c>
      <c r="K261" s="32" t="str">
        <f>"WSH-CENT/SS WORKER"</f>
        <v>WSH-CENT/SS WORKER</v>
      </c>
      <c r="L261" s="80" t="s">
        <v>27</v>
      </c>
      <c r="M261" s="81" t="s">
        <v>24</v>
      </c>
      <c r="N261" s="16" t="s">
        <v>24</v>
      </c>
      <c r="O261" s="17" t="s">
        <v>24</v>
      </c>
      <c r="P261" s="17" t="s">
        <v>24</v>
      </c>
      <c r="Q261" s="17" t="s">
        <v>24</v>
      </c>
      <c r="R261" s="17" t="s">
        <v>24</v>
      </c>
      <c r="S261" s="17" t="s">
        <v>24</v>
      </c>
      <c r="T261" s="17" t="s">
        <v>24</v>
      </c>
      <c r="U261" s="25"/>
      <c r="V261" s="11" t="s">
        <v>24</v>
      </c>
      <c r="W261" s="70" t="s">
        <v>24</v>
      </c>
    </row>
    <row r="262" spans="1:23" ht="30.75" customHeight="1" thickBot="1" x14ac:dyDescent="0.4">
      <c r="A262" s="31">
        <v>56686590</v>
      </c>
      <c r="B262" s="2" t="str">
        <f t="shared" si="14"/>
        <v>Daniel Kresse</v>
      </c>
      <c r="C262" s="2">
        <v>20012618</v>
      </c>
      <c r="D262" s="3">
        <v>45317.455358796295</v>
      </c>
      <c r="E262" s="14">
        <v>45317</v>
      </c>
      <c r="F262" s="13">
        <v>45317.333333333336</v>
      </c>
      <c r="G262" s="13">
        <v>45317.6875</v>
      </c>
      <c r="H262" s="15">
        <v>8</v>
      </c>
      <c r="I262" s="2" t="str">
        <f t="shared" si="18"/>
        <v>Posted to HRMS</v>
      </c>
      <c r="J262" s="18" t="str">
        <f>"On-site 24/7 Premium Pay"</f>
        <v>On-site 24/7 Premium Pay</v>
      </c>
      <c r="K262" s="32" t="str">
        <f>"WSH-CENT/SS WORKER"</f>
        <v>WSH-CENT/SS WORKER</v>
      </c>
      <c r="L262" s="80" t="s">
        <v>64</v>
      </c>
      <c r="M262" s="81">
        <v>15.5</v>
      </c>
      <c r="N262" s="16" t="s">
        <v>31</v>
      </c>
      <c r="O262" s="17">
        <v>0.5</v>
      </c>
      <c r="P262" s="17" t="s">
        <v>70</v>
      </c>
      <c r="Q262" s="17">
        <v>1200</v>
      </c>
      <c r="R262" s="17">
        <v>50.53</v>
      </c>
      <c r="S262" s="17">
        <v>52.95</v>
      </c>
      <c r="T262" s="17">
        <f>(R262*O262)+(S262*O262)</f>
        <v>51.74</v>
      </c>
      <c r="U262" s="99" t="s">
        <v>80</v>
      </c>
      <c r="V262" s="91">
        <v>404.24</v>
      </c>
      <c r="W262" s="94">
        <v>820.72500000000002</v>
      </c>
    </row>
    <row r="263" spans="1:23" ht="15" thickBot="1" x14ac:dyDescent="0.4">
      <c r="A263" s="31">
        <v>56686598</v>
      </c>
      <c r="B263" s="2" t="str">
        <f t="shared" si="14"/>
        <v>Daniel Kresse</v>
      </c>
      <c r="C263" s="2">
        <v>20012618</v>
      </c>
      <c r="D263" s="3">
        <v>45317.455497685187</v>
      </c>
      <c r="E263" s="14">
        <v>45318</v>
      </c>
      <c r="F263" s="14">
        <v>45318</v>
      </c>
      <c r="G263" s="13">
        <v>45318.999305555553</v>
      </c>
      <c r="H263" s="15">
        <v>0</v>
      </c>
      <c r="I263" s="2" t="str">
        <f t="shared" si="18"/>
        <v>Posted to HRMS</v>
      </c>
      <c r="J263" s="18" t="str">
        <f>"Marked As Day Off"</f>
        <v>Marked As Day Off</v>
      </c>
      <c r="K263" s="32" t="str">
        <f>"N/A"</f>
        <v>N/A</v>
      </c>
      <c r="L263" s="80" t="s">
        <v>39</v>
      </c>
      <c r="M263" s="81">
        <v>12</v>
      </c>
      <c r="N263" s="16" t="s">
        <v>26</v>
      </c>
      <c r="O263" s="17" t="s">
        <v>24</v>
      </c>
      <c r="P263" s="17" t="s">
        <v>24</v>
      </c>
      <c r="Q263" s="17" t="s">
        <v>24</v>
      </c>
      <c r="R263" s="17" t="s">
        <v>24</v>
      </c>
      <c r="S263" s="17" t="s">
        <v>24</v>
      </c>
      <c r="T263" s="17" t="s">
        <v>24</v>
      </c>
      <c r="U263" s="99"/>
      <c r="V263" s="93"/>
      <c r="W263" s="96"/>
    </row>
    <row r="264" spans="1:23" ht="15" thickBot="1" x14ac:dyDescent="0.4">
      <c r="A264" s="31">
        <v>56686599</v>
      </c>
      <c r="B264" s="2" t="str">
        <f t="shared" si="14"/>
        <v>Daniel Kresse</v>
      </c>
      <c r="C264" s="2">
        <v>20012618</v>
      </c>
      <c r="D264" s="3">
        <v>45317.455509259256</v>
      </c>
      <c r="E264" s="14">
        <v>45319</v>
      </c>
      <c r="F264" s="14">
        <v>45319</v>
      </c>
      <c r="G264" s="13">
        <v>45319.999305555553</v>
      </c>
      <c r="H264" s="15">
        <v>0</v>
      </c>
      <c r="I264" s="2" t="str">
        <f t="shared" si="18"/>
        <v>Posted to HRMS</v>
      </c>
      <c r="J264" s="18" t="str">
        <f>"Marked As Day Off"</f>
        <v>Marked As Day Off</v>
      </c>
      <c r="K264" s="32" t="str">
        <f>"N/A"</f>
        <v>N/A</v>
      </c>
      <c r="L264" s="80" t="s">
        <v>46</v>
      </c>
      <c r="M264" s="81">
        <v>12</v>
      </c>
      <c r="N264" s="16" t="s">
        <v>26</v>
      </c>
      <c r="O264" s="17" t="s">
        <v>24</v>
      </c>
      <c r="P264" s="17" t="s">
        <v>24</v>
      </c>
      <c r="Q264" s="17" t="s">
        <v>24</v>
      </c>
      <c r="R264" s="17" t="s">
        <v>24</v>
      </c>
      <c r="S264" s="17" t="s">
        <v>24</v>
      </c>
      <c r="T264" s="17" t="s">
        <v>24</v>
      </c>
      <c r="U264" s="25"/>
      <c r="V264" s="11" t="s">
        <v>24</v>
      </c>
      <c r="W264" s="70" t="s">
        <v>24</v>
      </c>
    </row>
    <row r="265" spans="1:23" ht="15" thickBot="1" x14ac:dyDescent="0.4">
      <c r="A265" s="31">
        <v>56752919</v>
      </c>
      <c r="B265" s="2" t="str">
        <f t="shared" si="14"/>
        <v>Daniel Kresse</v>
      </c>
      <c r="C265" s="2">
        <v>20012618</v>
      </c>
      <c r="D265" s="3">
        <v>45322.528148148151</v>
      </c>
      <c r="E265" s="14">
        <v>45320</v>
      </c>
      <c r="F265" s="13">
        <v>45320.333333333336</v>
      </c>
      <c r="G265" s="13">
        <v>45320.6875</v>
      </c>
      <c r="H265" s="15">
        <v>8</v>
      </c>
      <c r="I265" s="2" t="str">
        <f t="shared" si="18"/>
        <v>Posted to HRMS</v>
      </c>
      <c r="J265" s="18" t="str">
        <f>"On-site 24/7 Premium Pay"</f>
        <v>On-site 24/7 Premium Pay</v>
      </c>
      <c r="K265" s="32" t="str">
        <f>"WSH-CENT/SS WORKER"</f>
        <v>WSH-CENT/SS WORKER</v>
      </c>
      <c r="L265" s="80" t="s">
        <v>27</v>
      </c>
      <c r="M265" s="81" t="s">
        <v>24</v>
      </c>
      <c r="N265" s="16" t="s">
        <v>24</v>
      </c>
      <c r="O265" s="17" t="s">
        <v>24</v>
      </c>
      <c r="P265" s="17" t="s">
        <v>24</v>
      </c>
      <c r="Q265" s="17" t="s">
        <v>24</v>
      </c>
      <c r="R265" s="17" t="s">
        <v>24</v>
      </c>
      <c r="S265" s="17" t="s">
        <v>24</v>
      </c>
      <c r="T265" s="17" t="s">
        <v>24</v>
      </c>
      <c r="U265" s="25"/>
      <c r="V265" s="11" t="s">
        <v>24</v>
      </c>
      <c r="W265" s="70" t="s">
        <v>24</v>
      </c>
    </row>
    <row r="266" spans="1:23" ht="15" thickBot="1" x14ac:dyDescent="0.4">
      <c r="A266" s="31">
        <v>56752920</v>
      </c>
      <c r="B266" s="2" t="str">
        <f t="shared" si="14"/>
        <v>Daniel Kresse</v>
      </c>
      <c r="C266" s="2">
        <v>20012618</v>
      </c>
      <c r="D266" s="3">
        <v>45322.52815972222</v>
      </c>
      <c r="E266" s="14">
        <v>45321</v>
      </c>
      <c r="F266" s="13">
        <v>45321.333333333336</v>
      </c>
      <c r="G266" s="13">
        <v>45321.6875</v>
      </c>
      <c r="H266" s="15">
        <v>8</v>
      </c>
      <c r="I266" s="2" t="str">
        <f t="shared" si="18"/>
        <v>Posted to HRMS</v>
      </c>
      <c r="J266" s="18" t="str">
        <f>"On-site 24/7 Premium Pay"</f>
        <v>On-site 24/7 Premium Pay</v>
      </c>
      <c r="K266" s="32" t="str">
        <f>"WSH-CENT/SS WORKER"</f>
        <v>WSH-CENT/SS WORKER</v>
      </c>
      <c r="L266" s="80" t="s">
        <v>43</v>
      </c>
      <c r="M266" s="81">
        <v>7</v>
      </c>
      <c r="N266" s="16" t="s">
        <v>26</v>
      </c>
      <c r="O266" s="17" t="s">
        <v>24</v>
      </c>
      <c r="P266" s="17" t="s">
        <v>24</v>
      </c>
      <c r="Q266" s="17" t="s">
        <v>24</v>
      </c>
      <c r="R266" s="17" t="s">
        <v>24</v>
      </c>
      <c r="S266" s="17" t="s">
        <v>24</v>
      </c>
      <c r="T266" s="17" t="s">
        <v>24</v>
      </c>
      <c r="U266" s="25"/>
      <c r="V266" s="11" t="s">
        <v>24</v>
      </c>
      <c r="W266" s="70" t="s">
        <v>24</v>
      </c>
    </row>
    <row r="267" spans="1:23" ht="15" thickBot="1" x14ac:dyDescent="0.4">
      <c r="A267" s="31">
        <v>56752921</v>
      </c>
      <c r="B267" s="2" t="str">
        <f t="shared" si="14"/>
        <v>Daniel Kresse</v>
      </c>
      <c r="C267" s="2">
        <v>20012618</v>
      </c>
      <c r="D267" s="3">
        <v>45322.528194444443</v>
      </c>
      <c r="E267" s="14">
        <v>45322</v>
      </c>
      <c r="F267" s="13">
        <v>45322.333333333336</v>
      </c>
      <c r="G267" s="13">
        <v>45322.6875</v>
      </c>
      <c r="H267" s="15">
        <v>8</v>
      </c>
      <c r="I267" s="2" t="str">
        <f t="shared" si="18"/>
        <v>Posted to HRMS</v>
      </c>
      <c r="J267" s="18" t="str">
        <f>"On-site 24/7 Premium Pay"</f>
        <v>On-site 24/7 Premium Pay</v>
      </c>
      <c r="K267" s="32" t="str">
        <f>"WSH-CENT/SS WORKER"</f>
        <v>WSH-CENT/SS WORKER</v>
      </c>
      <c r="L267" s="80" t="s">
        <v>43</v>
      </c>
      <c r="M267" s="81">
        <v>7</v>
      </c>
      <c r="N267" s="16" t="s">
        <v>26</v>
      </c>
      <c r="O267" s="17" t="s">
        <v>24</v>
      </c>
      <c r="P267" s="17" t="s">
        <v>24</v>
      </c>
      <c r="Q267" s="17" t="s">
        <v>24</v>
      </c>
      <c r="R267" s="17" t="s">
        <v>24</v>
      </c>
      <c r="S267" s="17" t="s">
        <v>24</v>
      </c>
      <c r="T267" s="17" t="s">
        <v>24</v>
      </c>
      <c r="U267" s="25"/>
      <c r="V267" s="11" t="s">
        <v>24</v>
      </c>
      <c r="W267" s="70" t="s">
        <v>24</v>
      </c>
    </row>
    <row r="268" spans="1:23" ht="15" thickBot="1" x14ac:dyDescent="0.4">
      <c r="A268" s="31">
        <v>56956234</v>
      </c>
      <c r="B268" s="2" t="str">
        <f t="shared" si="14"/>
        <v>Daniel Kresse</v>
      </c>
      <c r="C268" s="2">
        <v>20012618</v>
      </c>
      <c r="D268" s="3">
        <v>45334.4297337963</v>
      </c>
      <c r="E268" s="14">
        <v>45323</v>
      </c>
      <c r="F268" s="13">
        <v>45323.333333333336</v>
      </c>
      <c r="G268" s="13">
        <v>45323.6875</v>
      </c>
      <c r="H268" s="15">
        <v>8</v>
      </c>
      <c r="I268" s="2" t="str">
        <f t="shared" si="18"/>
        <v>Posted to HRMS</v>
      </c>
      <c r="J268" s="18" t="str">
        <f>"On-site 24/7 Premium Pay"</f>
        <v>On-site 24/7 Premium Pay</v>
      </c>
      <c r="K268" s="32" t="str">
        <f>"WSH-CENT/SS WORKER"</f>
        <v>WSH-CENT/SS WORKER</v>
      </c>
      <c r="L268" s="80" t="s">
        <v>33</v>
      </c>
      <c r="M268" s="81">
        <v>5</v>
      </c>
      <c r="N268" s="16" t="s">
        <v>26</v>
      </c>
      <c r="O268" s="17" t="s">
        <v>24</v>
      </c>
      <c r="P268" s="17" t="s">
        <v>24</v>
      </c>
      <c r="Q268" s="17" t="s">
        <v>24</v>
      </c>
      <c r="R268" s="17" t="s">
        <v>24</v>
      </c>
      <c r="S268" s="17" t="s">
        <v>24</v>
      </c>
      <c r="T268" s="17" t="s">
        <v>24</v>
      </c>
      <c r="U268" s="25"/>
      <c r="V268" s="11" t="s">
        <v>24</v>
      </c>
      <c r="W268" s="70" t="s">
        <v>24</v>
      </c>
    </row>
    <row r="269" spans="1:23" ht="15" thickBot="1" x14ac:dyDescent="0.4">
      <c r="A269" s="31">
        <v>56956236</v>
      </c>
      <c r="B269" s="2" t="str">
        <f t="shared" ref="B269:B332" si="19">"Daniel Kresse"</f>
        <v>Daniel Kresse</v>
      </c>
      <c r="C269" s="2">
        <v>20012618</v>
      </c>
      <c r="D269" s="3">
        <v>45334.429745370369</v>
      </c>
      <c r="E269" s="14">
        <v>45324</v>
      </c>
      <c r="F269" s="13">
        <v>45324.333333333336</v>
      </c>
      <c r="G269" s="13">
        <v>45324.6875</v>
      </c>
      <c r="H269" s="15">
        <v>8</v>
      </c>
      <c r="I269" s="2" t="str">
        <f t="shared" si="18"/>
        <v>Posted to HRMS</v>
      </c>
      <c r="J269" s="18" t="str">
        <f>"On-site 24/7 Premium Pay"</f>
        <v>On-site 24/7 Premium Pay</v>
      </c>
      <c r="K269" s="32" t="str">
        <f>"WSH-CENT/SS WORKER"</f>
        <v>WSH-CENT/SS WORKER</v>
      </c>
      <c r="L269" s="80" t="s">
        <v>33</v>
      </c>
      <c r="M269" s="81">
        <v>5</v>
      </c>
      <c r="N269" s="16" t="s">
        <v>26</v>
      </c>
      <c r="O269" s="17" t="s">
        <v>24</v>
      </c>
      <c r="P269" s="17" t="s">
        <v>24</v>
      </c>
      <c r="Q269" s="17" t="s">
        <v>24</v>
      </c>
      <c r="R269" s="17" t="s">
        <v>24</v>
      </c>
      <c r="S269" s="17" t="s">
        <v>24</v>
      </c>
      <c r="T269" s="17" t="s">
        <v>24</v>
      </c>
      <c r="U269" s="25"/>
      <c r="V269" s="11" t="s">
        <v>24</v>
      </c>
      <c r="W269" s="70" t="s">
        <v>24</v>
      </c>
    </row>
    <row r="270" spans="1:23" ht="15" thickBot="1" x14ac:dyDescent="0.4">
      <c r="A270" s="31">
        <v>56956239</v>
      </c>
      <c r="B270" s="2" t="str">
        <f t="shared" si="19"/>
        <v>Daniel Kresse</v>
      </c>
      <c r="C270" s="2">
        <v>20012618</v>
      </c>
      <c r="D270" s="3">
        <v>45334.429768518516</v>
      </c>
      <c r="E270" s="14">
        <v>45325</v>
      </c>
      <c r="F270" s="14">
        <v>45325</v>
      </c>
      <c r="G270" s="13">
        <v>45325.999305555553</v>
      </c>
      <c r="H270" s="15">
        <v>0</v>
      </c>
      <c r="I270" s="2" t="str">
        <f t="shared" si="18"/>
        <v>Posted to HRMS</v>
      </c>
      <c r="J270" s="18" t="str">
        <f>"Marked As Day Off"</f>
        <v>Marked As Day Off</v>
      </c>
      <c r="K270" s="32" t="str">
        <f>"N/A"</f>
        <v>N/A</v>
      </c>
      <c r="L270" s="80" t="s">
        <v>106</v>
      </c>
      <c r="M270" s="81">
        <v>4</v>
      </c>
      <c r="N270" s="16" t="s">
        <v>26</v>
      </c>
      <c r="O270" s="17" t="s">
        <v>24</v>
      </c>
      <c r="P270" s="17" t="s">
        <v>24</v>
      </c>
      <c r="Q270" s="17" t="s">
        <v>24</v>
      </c>
      <c r="R270" s="17" t="s">
        <v>24</v>
      </c>
      <c r="S270" s="17" t="s">
        <v>24</v>
      </c>
      <c r="T270" s="17" t="s">
        <v>24</v>
      </c>
      <c r="U270" s="25"/>
      <c r="V270" s="11" t="s">
        <v>24</v>
      </c>
      <c r="W270" s="70" t="s">
        <v>24</v>
      </c>
    </row>
    <row r="271" spans="1:23" ht="15" thickBot="1" x14ac:dyDescent="0.4">
      <c r="A271" s="31">
        <v>56956241</v>
      </c>
      <c r="B271" s="2" t="str">
        <f t="shared" si="19"/>
        <v>Daniel Kresse</v>
      </c>
      <c r="C271" s="2">
        <v>20012618</v>
      </c>
      <c r="D271" s="3">
        <v>45334.429780092592</v>
      </c>
      <c r="E271" s="14">
        <v>45326</v>
      </c>
      <c r="F271" s="14">
        <v>45326</v>
      </c>
      <c r="G271" s="13">
        <v>45326.999305555553</v>
      </c>
      <c r="H271" s="15">
        <v>0</v>
      </c>
      <c r="I271" s="2" t="str">
        <f t="shared" si="18"/>
        <v>Posted to HRMS</v>
      </c>
      <c r="J271" s="18" t="str">
        <f>"Marked As Day Off"</f>
        <v>Marked As Day Off</v>
      </c>
      <c r="K271" s="32" t="str">
        <f>"N/A"</f>
        <v>N/A</v>
      </c>
      <c r="L271" s="80" t="s">
        <v>27</v>
      </c>
      <c r="M271" s="81" t="s">
        <v>24</v>
      </c>
      <c r="N271" s="16" t="s">
        <v>24</v>
      </c>
      <c r="O271" s="17" t="s">
        <v>24</v>
      </c>
      <c r="P271" s="17" t="s">
        <v>24</v>
      </c>
      <c r="Q271" s="17" t="s">
        <v>24</v>
      </c>
      <c r="R271" s="17" t="s">
        <v>24</v>
      </c>
      <c r="S271" s="17" t="s">
        <v>24</v>
      </c>
      <c r="T271" s="17" t="s">
        <v>24</v>
      </c>
      <c r="U271" s="25"/>
      <c r="V271" s="11" t="s">
        <v>24</v>
      </c>
      <c r="W271" s="70" t="s">
        <v>24</v>
      </c>
    </row>
    <row r="272" spans="1:23" ht="15" thickBot="1" x14ac:dyDescent="0.4">
      <c r="A272" s="31">
        <v>56956242</v>
      </c>
      <c r="B272" s="2" t="str">
        <f t="shared" si="19"/>
        <v>Daniel Kresse</v>
      </c>
      <c r="C272" s="2">
        <v>20012618</v>
      </c>
      <c r="D272" s="3">
        <v>45334.429791666669</v>
      </c>
      <c r="E272" s="14">
        <v>45327</v>
      </c>
      <c r="F272" s="13">
        <v>45327.333333333336</v>
      </c>
      <c r="G272" s="13">
        <v>45327.6875</v>
      </c>
      <c r="H272" s="15">
        <v>8</v>
      </c>
      <c r="I272" s="2" t="str">
        <f t="shared" si="18"/>
        <v>Posted to HRMS</v>
      </c>
      <c r="J272" s="18" t="str">
        <f>"On-site 24/7 Premium Pay"</f>
        <v>On-site 24/7 Premium Pay</v>
      </c>
      <c r="K272" s="32" t="str">
        <f>"WSH-CENT/SS WORKER"</f>
        <v>WSH-CENT/SS WORKER</v>
      </c>
      <c r="L272" s="80" t="s">
        <v>27</v>
      </c>
      <c r="M272" s="81" t="s">
        <v>24</v>
      </c>
      <c r="N272" s="16" t="s">
        <v>24</v>
      </c>
      <c r="O272" s="17" t="s">
        <v>24</v>
      </c>
      <c r="P272" s="17" t="s">
        <v>24</v>
      </c>
      <c r="Q272" s="17" t="s">
        <v>24</v>
      </c>
      <c r="R272" s="17" t="s">
        <v>24</v>
      </c>
      <c r="S272" s="17" t="s">
        <v>24</v>
      </c>
      <c r="T272" s="17" t="s">
        <v>24</v>
      </c>
      <c r="U272" s="25"/>
      <c r="V272" s="11" t="s">
        <v>24</v>
      </c>
      <c r="W272" s="70" t="s">
        <v>24</v>
      </c>
    </row>
    <row r="273" spans="1:23" ht="15" thickBot="1" x14ac:dyDescent="0.4">
      <c r="A273" s="31">
        <v>56956243</v>
      </c>
      <c r="B273" s="2" t="str">
        <f t="shared" si="19"/>
        <v>Daniel Kresse</v>
      </c>
      <c r="C273" s="2">
        <v>20012618</v>
      </c>
      <c r="D273" s="3">
        <v>45334.429814814815</v>
      </c>
      <c r="E273" s="14">
        <v>45328</v>
      </c>
      <c r="F273" s="13">
        <v>45328.333333333336</v>
      </c>
      <c r="G273" s="13">
        <v>45328.6875</v>
      </c>
      <c r="H273" s="15">
        <v>8</v>
      </c>
      <c r="I273" s="2" t="str">
        <f t="shared" si="18"/>
        <v>Posted to HRMS</v>
      </c>
      <c r="J273" s="18" t="str">
        <f>"Regular Hours Worked (full time/salary)"</f>
        <v>Regular Hours Worked (full time/salary)</v>
      </c>
      <c r="K273" s="32" t="str">
        <f>"WSH-CENT/SS WORKER"</f>
        <v>WSH-CENT/SS WORKER</v>
      </c>
      <c r="L273" s="80" t="s">
        <v>27</v>
      </c>
      <c r="M273" s="81" t="s">
        <v>24</v>
      </c>
      <c r="N273" s="16" t="s">
        <v>24</v>
      </c>
      <c r="O273" s="17" t="s">
        <v>24</v>
      </c>
      <c r="P273" s="17" t="s">
        <v>24</v>
      </c>
      <c r="Q273" s="17" t="s">
        <v>24</v>
      </c>
      <c r="R273" s="17" t="s">
        <v>24</v>
      </c>
      <c r="S273" s="17" t="s">
        <v>24</v>
      </c>
      <c r="T273" s="17" t="s">
        <v>24</v>
      </c>
      <c r="U273" s="25"/>
      <c r="V273" s="11" t="s">
        <v>24</v>
      </c>
      <c r="W273" s="70" t="s">
        <v>24</v>
      </c>
    </row>
    <row r="274" spans="1:23" ht="15" thickBot="1" x14ac:dyDescent="0.4">
      <c r="A274" s="31">
        <v>56956246</v>
      </c>
      <c r="B274" s="2" t="str">
        <f t="shared" si="19"/>
        <v>Daniel Kresse</v>
      </c>
      <c r="C274" s="2">
        <v>20012618</v>
      </c>
      <c r="D274" s="3">
        <v>45334.429826388892</v>
      </c>
      <c r="E274" s="14">
        <v>45329</v>
      </c>
      <c r="F274" s="13">
        <v>45329.333333333336</v>
      </c>
      <c r="G274" s="13">
        <v>45329.6875</v>
      </c>
      <c r="H274" s="15">
        <v>8</v>
      </c>
      <c r="I274" s="2" t="str">
        <f t="shared" si="18"/>
        <v>Posted to HRMS</v>
      </c>
      <c r="J274" s="18" t="str">
        <f>"On-site 24/7 Premium Pay"</f>
        <v>On-site 24/7 Premium Pay</v>
      </c>
      <c r="K274" s="32" t="str">
        <f>"WSH-CENT/SS WORKER"</f>
        <v>WSH-CENT/SS WORKER</v>
      </c>
      <c r="L274" s="80" t="s">
        <v>107</v>
      </c>
      <c r="M274" s="81">
        <v>7</v>
      </c>
      <c r="N274" s="16" t="s">
        <v>24</v>
      </c>
      <c r="O274" s="17" t="s">
        <v>24</v>
      </c>
      <c r="P274" s="17" t="s">
        <v>24</v>
      </c>
      <c r="Q274" s="17" t="s">
        <v>24</v>
      </c>
      <c r="R274" s="17" t="s">
        <v>24</v>
      </c>
      <c r="S274" s="17" t="s">
        <v>24</v>
      </c>
      <c r="T274" s="17" t="s">
        <v>24</v>
      </c>
      <c r="U274" s="25"/>
      <c r="V274" s="11" t="s">
        <v>24</v>
      </c>
      <c r="W274" s="70" t="s">
        <v>24</v>
      </c>
    </row>
    <row r="275" spans="1:23" ht="15" thickBot="1" x14ac:dyDescent="0.4">
      <c r="A275" s="31">
        <v>56956247</v>
      </c>
      <c r="B275" s="2" t="str">
        <f t="shared" si="19"/>
        <v>Daniel Kresse</v>
      </c>
      <c r="C275" s="2">
        <v>20012618</v>
      </c>
      <c r="D275" s="3">
        <v>45334.429837962962</v>
      </c>
      <c r="E275" s="14">
        <v>45330</v>
      </c>
      <c r="F275" s="13">
        <v>45330.333333333336</v>
      </c>
      <c r="G275" s="13">
        <v>45330.6875</v>
      </c>
      <c r="H275" s="15">
        <v>8</v>
      </c>
      <c r="I275" s="2" t="str">
        <f t="shared" si="18"/>
        <v>Posted to HRMS</v>
      </c>
      <c r="J275" s="18" t="str">
        <f>"On-site 24/7 Premium Pay"</f>
        <v>On-site 24/7 Premium Pay</v>
      </c>
      <c r="K275" s="32" t="str">
        <f>"WSH-CENT/SS WORKER"</f>
        <v>WSH-CENT/SS WORKER</v>
      </c>
      <c r="L275" s="80" t="s">
        <v>107</v>
      </c>
      <c r="M275" s="81">
        <v>7</v>
      </c>
      <c r="N275" s="16" t="s">
        <v>24</v>
      </c>
      <c r="O275" s="17" t="s">
        <v>24</v>
      </c>
      <c r="P275" s="17" t="s">
        <v>24</v>
      </c>
      <c r="Q275" s="17" t="s">
        <v>24</v>
      </c>
      <c r="R275" s="17" t="s">
        <v>24</v>
      </c>
      <c r="S275" s="17" t="s">
        <v>24</v>
      </c>
      <c r="T275" s="17" t="s">
        <v>24</v>
      </c>
      <c r="U275" s="25"/>
      <c r="V275" s="11" t="s">
        <v>24</v>
      </c>
      <c r="W275" s="70" t="s">
        <v>24</v>
      </c>
    </row>
    <row r="276" spans="1:23" ht="29.5" thickBot="1" x14ac:dyDescent="0.4">
      <c r="A276" s="31">
        <v>56956249</v>
      </c>
      <c r="B276" s="2" t="str">
        <f t="shared" si="19"/>
        <v>Daniel Kresse</v>
      </c>
      <c r="C276" s="2">
        <v>20012618</v>
      </c>
      <c r="D276" s="3">
        <v>45334.429861111108</v>
      </c>
      <c r="E276" s="14">
        <v>45331</v>
      </c>
      <c r="F276" s="13">
        <v>45331.333333333336</v>
      </c>
      <c r="G276" s="13">
        <v>45331.6875</v>
      </c>
      <c r="H276" s="15">
        <v>8</v>
      </c>
      <c r="I276" s="2" t="str">
        <f t="shared" si="18"/>
        <v>Posted to HRMS</v>
      </c>
      <c r="J276" s="18" t="str">
        <f>"On-site 24/7 Premium Pay"</f>
        <v>On-site 24/7 Premium Pay</v>
      </c>
      <c r="K276" s="32" t="str">
        <f>"WSH-CENT/SS WORKER"</f>
        <v>WSH-CENT/SS WORKER</v>
      </c>
      <c r="L276" s="80" t="s">
        <v>64</v>
      </c>
      <c r="M276" s="81">
        <v>15.5</v>
      </c>
      <c r="N276" s="16" t="s">
        <v>31</v>
      </c>
      <c r="O276" s="17">
        <v>0.5</v>
      </c>
      <c r="P276" s="17" t="s">
        <v>70</v>
      </c>
      <c r="Q276" s="17">
        <v>1200</v>
      </c>
      <c r="R276" s="17">
        <v>50.53</v>
      </c>
      <c r="S276" s="17">
        <v>52.95</v>
      </c>
      <c r="T276" s="17">
        <f>(R276*O276)+(S276*O276)</f>
        <v>51.74</v>
      </c>
      <c r="U276" s="48" t="s">
        <v>108</v>
      </c>
      <c r="V276" s="11">
        <f>H276*R276</f>
        <v>404.24</v>
      </c>
      <c r="W276" s="70">
        <f>M276*S276</f>
        <v>820.72500000000002</v>
      </c>
    </row>
    <row r="277" spans="1:23" ht="30" customHeight="1" thickBot="1" x14ac:dyDescent="0.4">
      <c r="A277" s="31">
        <v>56956273</v>
      </c>
      <c r="B277" s="2" t="str">
        <f t="shared" si="19"/>
        <v>Daniel Kresse</v>
      </c>
      <c r="C277" s="2">
        <v>20012618</v>
      </c>
      <c r="D277" s="3">
        <v>45334.430381944447</v>
      </c>
      <c r="E277" s="14">
        <v>45332</v>
      </c>
      <c r="F277" s="14">
        <v>45332</v>
      </c>
      <c r="G277" s="13">
        <v>45332.999305555553</v>
      </c>
      <c r="H277" s="15">
        <v>0</v>
      </c>
      <c r="I277" s="2" t="str">
        <f t="shared" si="18"/>
        <v>Posted to HRMS</v>
      </c>
      <c r="J277" s="18" t="str">
        <f>"Marked As Day Off"</f>
        <v>Marked As Day Off</v>
      </c>
      <c r="K277" s="32" t="str">
        <f>"N/A"</f>
        <v>N/A</v>
      </c>
      <c r="L277" s="80" t="s">
        <v>109</v>
      </c>
      <c r="M277" s="81">
        <v>10.5</v>
      </c>
      <c r="N277" s="16" t="s">
        <v>26</v>
      </c>
      <c r="O277" s="17" t="s">
        <v>24</v>
      </c>
      <c r="P277" s="17" t="s">
        <v>24</v>
      </c>
      <c r="Q277" s="17" t="s">
        <v>24</v>
      </c>
      <c r="R277" s="17" t="s">
        <v>24</v>
      </c>
      <c r="S277" s="17" t="s">
        <v>24</v>
      </c>
      <c r="T277" s="17" t="s">
        <v>24</v>
      </c>
      <c r="U277" s="25"/>
      <c r="V277" s="11" t="s">
        <v>24</v>
      </c>
      <c r="W277" s="70" t="s">
        <v>24</v>
      </c>
    </row>
    <row r="278" spans="1:23" ht="15" thickBot="1" x14ac:dyDescent="0.4">
      <c r="A278" s="31">
        <v>56956271</v>
      </c>
      <c r="B278" s="2" t="str">
        <f t="shared" si="19"/>
        <v>Daniel Kresse</v>
      </c>
      <c r="C278" s="2">
        <v>20012618</v>
      </c>
      <c r="D278" s="3">
        <v>45334.430335648147</v>
      </c>
      <c r="E278" s="14">
        <v>45332</v>
      </c>
      <c r="F278" s="13">
        <v>45332.333333333336</v>
      </c>
      <c r="G278" s="13">
        <v>45332.6875</v>
      </c>
      <c r="H278" s="15">
        <v>8</v>
      </c>
      <c r="I278" s="2" t="str">
        <f>"Canceled"</f>
        <v>Canceled</v>
      </c>
      <c r="J278" s="18" t="str">
        <f>"On-site 24/7 Premium Pay"</f>
        <v>On-site 24/7 Premium Pay</v>
      </c>
      <c r="K278" s="32" t="str">
        <f>"WSH-CENT/SS WORKER"</f>
        <v>WSH-CENT/SS WORKER</v>
      </c>
      <c r="L278" s="80"/>
      <c r="M278" s="81"/>
      <c r="N278" s="16"/>
      <c r="O278" s="17"/>
      <c r="P278" s="17"/>
      <c r="Q278" s="17"/>
      <c r="R278" s="17"/>
      <c r="S278" s="17"/>
      <c r="T278" s="17"/>
      <c r="U278" s="25" t="s">
        <v>82</v>
      </c>
      <c r="V278" s="11" t="s">
        <v>24</v>
      </c>
      <c r="W278" s="70" t="s">
        <v>24</v>
      </c>
    </row>
    <row r="279" spans="1:23" ht="15" thickBot="1" x14ac:dyDescent="0.4">
      <c r="A279" s="31">
        <v>56956275</v>
      </c>
      <c r="B279" s="2" t="str">
        <f t="shared" si="19"/>
        <v>Daniel Kresse</v>
      </c>
      <c r="C279" s="2">
        <v>20012618</v>
      </c>
      <c r="D279" s="3">
        <v>45334.430405092593</v>
      </c>
      <c r="E279" s="14">
        <v>45333</v>
      </c>
      <c r="F279" s="14">
        <v>45333</v>
      </c>
      <c r="G279" s="13">
        <v>45333.999305555553</v>
      </c>
      <c r="H279" s="15">
        <v>0</v>
      </c>
      <c r="I279" s="2" t="str">
        <f>"Posted to HRMS"</f>
        <v>Posted to HRMS</v>
      </c>
      <c r="J279" s="18" t="str">
        <f>"Marked As Day Off"</f>
        <v>Marked As Day Off</v>
      </c>
      <c r="K279" s="32" t="str">
        <f>"N/A"</f>
        <v>N/A</v>
      </c>
      <c r="L279" s="80" t="s">
        <v>39</v>
      </c>
      <c r="M279" s="81">
        <v>12</v>
      </c>
      <c r="N279" s="16" t="s">
        <v>26</v>
      </c>
      <c r="O279" s="17" t="s">
        <v>24</v>
      </c>
      <c r="P279" s="17" t="s">
        <v>24</v>
      </c>
      <c r="Q279" s="17" t="s">
        <v>24</v>
      </c>
      <c r="R279" s="17" t="s">
        <v>24</v>
      </c>
      <c r="S279" s="17" t="s">
        <v>24</v>
      </c>
      <c r="T279" s="17" t="s">
        <v>24</v>
      </c>
      <c r="U279" s="25"/>
      <c r="V279" s="11" t="s">
        <v>24</v>
      </c>
      <c r="W279" s="70" t="s">
        <v>24</v>
      </c>
    </row>
    <row r="280" spans="1:23" ht="15" thickBot="1" x14ac:dyDescent="0.4">
      <c r="A280" s="31">
        <v>56956276</v>
      </c>
      <c r="B280" s="2" t="str">
        <f t="shared" si="19"/>
        <v>Daniel Kresse</v>
      </c>
      <c r="C280" s="2">
        <v>20012618</v>
      </c>
      <c r="D280" s="3">
        <v>45334.430428240739</v>
      </c>
      <c r="E280" s="14">
        <v>45334</v>
      </c>
      <c r="F280" s="13">
        <v>45334.333333333336</v>
      </c>
      <c r="G280" s="13">
        <v>45334.6875</v>
      </c>
      <c r="H280" s="15">
        <v>8</v>
      </c>
      <c r="I280" s="2" t="str">
        <f>"Posted to HRMS"</f>
        <v>Posted to HRMS</v>
      </c>
      <c r="J280" s="18" t="str">
        <f>"On-site 24/7 Premium Pay"</f>
        <v>On-site 24/7 Premium Pay</v>
      </c>
      <c r="K280" s="32" t="str">
        <f t="shared" ref="K280:K285" si="20">"WSH-CENT/SS WORKER"</f>
        <v>WSH-CENT/SS WORKER</v>
      </c>
      <c r="L280" s="80" t="s">
        <v>27</v>
      </c>
      <c r="M280" s="81" t="s">
        <v>24</v>
      </c>
      <c r="N280" s="16" t="s">
        <v>24</v>
      </c>
      <c r="O280" s="17" t="s">
        <v>24</v>
      </c>
      <c r="P280" s="17" t="s">
        <v>24</v>
      </c>
      <c r="Q280" s="17" t="s">
        <v>24</v>
      </c>
      <c r="R280" s="17" t="s">
        <v>24</v>
      </c>
      <c r="S280" s="17" t="s">
        <v>24</v>
      </c>
      <c r="T280" s="17" t="s">
        <v>24</v>
      </c>
      <c r="U280" s="25"/>
      <c r="V280" s="11" t="s">
        <v>24</v>
      </c>
      <c r="W280" s="70" t="s">
        <v>24</v>
      </c>
    </row>
    <row r="281" spans="1:23" ht="15" thickBot="1" x14ac:dyDescent="0.4">
      <c r="A281" s="31">
        <v>57011744</v>
      </c>
      <c r="B281" s="2" t="str">
        <f t="shared" si="19"/>
        <v>Daniel Kresse</v>
      </c>
      <c r="C281" s="2">
        <v>20012618</v>
      </c>
      <c r="D281" s="3">
        <v>45337.505925925929</v>
      </c>
      <c r="E281" s="14">
        <v>45335</v>
      </c>
      <c r="F281" s="13">
        <v>45335.333333333336</v>
      </c>
      <c r="G281" s="13">
        <v>45335.6875</v>
      </c>
      <c r="H281" s="15">
        <v>8</v>
      </c>
      <c r="I281" s="2" t="str">
        <f>"Canceled"</f>
        <v>Canceled</v>
      </c>
      <c r="J281" s="18" t="str">
        <f>"On-site 24/7 Premium Pay"</f>
        <v>On-site 24/7 Premium Pay</v>
      </c>
      <c r="K281" s="32" t="str">
        <f t="shared" si="20"/>
        <v>WSH-CENT/SS WORKER</v>
      </c>
      <c r="L281" s="80" t="s">
        <v>27</v>
      </c>
      <c r="M281" s="81" t="s">
        <v>24</v>
      </c>
      <c r="N281" s="16" t="s">
        <v>24</v>
      </c>
      <c r="O281" s="17" t="s">
        <v>24</v>
      </c>
      <c r="P281" s="17" t="s">
        <v>24</v>
      </c>
      <c r="Q281" s="17" t="s">
        <v>24</v>
      </c>
      <c r="R281" s="17" t="s">
        <v>24</v>
      </c>
      <c r="S281" s="17" t="s">
        <v>24</v>
      </c>
      <c r="T281" s="17" t="s">
        <v>24</v>
      </c>
      <c r="U281" s="25"/>
      <c r="V281" s="11" t="s">
        <v>24</v>
      </c>
      <c r="W281" s="70" t="s">
        <v>24</v>
      </c>
    </row>
    <row r="282" spans="1:23" ht="15" thickBot="1" x14ac:dyDescent="0.4">
      <c r="A282" s="31">
        <v>57011748</v>
      </c>
      <c r="B282" s="2" t="str">
        <f t="shared" si="19"/>
        <v>Daniel Kresse</v>
      </c>
      <c r="C282" s="2">
        <v>20012618</v>
      </c>
      <c r="D282" s="3">
        <v>45337.506006944444</v>
      </c>
      <c r="E282" s="14">
        <v>45335</v>
      </c>
      <c r="F282" s="13">
        <v>45335.333333333336</v>
      </c>
      <c r="G282" s="13">
        <v>45335.6875</v>
      </c>
      <c r="H282" s="15">
        <v>8</v>
      </c>
      <c r="I282" s="2" t="str">
        <f t="shared" ref="I282:I292" si="21">"Posted to HRMS"</f>
        <v>Posted to HRMS</v>
      </c>
      <c r="J282" s="18" t="str">
        <f>"Regular Hours Worked (full time/salary)"</f>
        <v>Regular Hours Worked (full time/salary)</v>
      </c>
      <c r="K282" s="32" t="str">
        <f t="shared" si="20"/>
        <v>WSH-CENT/SS WORKER</v>
      </c>
      <c r="L282" s="80" t="s">
        <v>27</v>
      </c>
      <c r="M282" s="81" t="s">
        <v>24</v>
      </c>
      <c r="N282" s="16" t="s">
        <v>24</v>
      </c>
      <c r="O282" s="17" t="s">
        <v>24</v>
      </c>
      <c r="P282" s="17" t="s">
        <v>24</v>
      </c>
      <c r="Q282" s="17" t="s">
        <v>24</v>
      </c>
      <c r="R282" s="17" t="s">
        <v>24</v>
      </c>
      <c r="S282" s="17" t="s">
        <v>24</v>
      </c>
      <c r="T282" s="17" t="s">
        <v>24</v>
      </c>
      <c r="U282" s="25"/>
      <c r="V282" s="11" t="s">
        <v>24</v>
      </c>
      <c r="W282" s="70" t="s">
        <v>24</v>
      </c>
    </row>
    <row r="283" spans="1:23" ht="15" thickBot="1" x14ac:dyDescent="0.4">
      <c r="A283" s="31">
        <v>57011750</v>
      </c>
      <c r="B283" s="2" t="str">
        <f t="shared" si="19"/>
        <v>Daniel Kresse</v>
      </c>
      <c r="C283" s="2">
        <v>20012618</v>
      </c>
      <c r="D283" s="3">
        <v>45337.506030092591</v>
      </c>
      <c r="E283" s="14">
        <v>45336</v>
      </c>
      <c r="F283" s="13">
        <v>45336.333333333336</v>
      </c>
      <c r="G283" s="13">
        <v>45336.6875</v>
      </c>
      <c r="H283" s="15">
        <v>8</v>
      </c>
      <c r="I283" s="2" t="str">
        <f t="shared" si="21"/>
        <v>Posted to HRMS</v>
      </c>
      <c r="J283" s="18" t="str">
        <f>"On-site 24/7 Premium Pay"</f>
        <v>On-site 24/7 Premium Pay</v>
      </c>
      <c r="K283" s="32" t="str">
        <f t="shared" si="20"/>
        <v>WSH-CENT/SS WORKER</v>
      </c>
      <c r="L283" s="80" t="s">
        <v>107</v>
      </c>
      <c r="M283" s="81">
        <v>7</v>
      </c>
      <c r="N283" s="16" t="s">
        <v>26</v>
      </c>
      <c r="O283" s="17" t="s">
        <v>24</v>
      </c>
      <c r="P283" s="17" t="s">
        <v>24</v>
      </c>
      <c r="Q283" s="17" t="s">
        <v>24</v>
      </c>
      <c r="R283" s="17" t="s">
        <v>24</v>
      </c>
      <c r="S283" s="17" t="s">
        <v>24</v>
      </c>
      <c r="T283" s="17" t="s">
        <v>24</v>
      </c>
      <c r="U283" s="25"/>
      <c r="V283" s="11" t="s">
        <v>24</v>
      </c>
      <c r="W283" s="70" t="s">
        <v>24</v>
      </c>
    </row>
    <row r="284" spans="1:23" ht="15" thickBot="1" x14ac:dyDescent="0.4">
      <c r="A284" s="31">
        <v>57011751</v>
      </c>
      <c r="B284" s="2" t="str">
        <f t="shared" si="19"/>
        <v>Daniel Kresse</v>
      </c>
      <c r="C284" s="2">
        <v>20012618</v>
      </c>
      <c r="D284" s="3">
        <v>45337.506041666667</v>
      </c>
      <c r="E284" s="14">
        <v>45337</v>
      </c>
      <c r="F284" s="13">
        <v>45337.333333333336</v>
      </c>
      <c r="G284" s="13">
        <v>45337.6875</v>
      </c>
      <c r="H284" s="15">
        <v>8</v>
      </c>
      <c r="I284" s="2" t="str">
        <f t="shared" si="21"/>
        <v>Posted to HRMS</v>
      </c>
      <c r="J284" s="18" t="str">
        <f>"On-site 24/7 Premium Pay"</f>
        <v>On-site 24/7 Premium Pay</v>
      </c>
      <c r="K284" s="32" t="str">
        <f t="shared" si="20"/>
        <v>WSH-CENT/SS WORKER</v>
      </c>
      <c r="L284" s="80" t="s">
        <v>107</v>
      </c>
      <c r="M284" s="81">
        <v>7</v>
      </c>
      <c r="N284" s="16" t="s">
        <v>26</v>
      </c>
      <c r="O284" s="17" t="s">
        <v>24</v>
      </c>
      <c r="P284" s="17" t="s">
        <v>24</v>
      </c>
      <c r="Q284" s="17" t="s">
        <v>24</v>
      </c>
      <c r="R284" s="17" t="s">
        <v>24</v>
      </c>
      <c r="S284" s="17" t="s">
        <v>24</v>
      </c>
      <c r="T284" s="17" t="s">
        <v>24</v>
      </c>
      <c r="U284" s="25"/>
      <c r="V284" s="11" t="s">
        <v>24</v>
      </c>
      <c r="W284" s="70" t="s">
        <v>24</v>
      </c>
    </row>
    <row r="285" spans="1:23" ht="29.5" thickBot="1" x14ac:dyDescent="0.4">
      <c r="A285" s="31">
        <v>57243024</v>
      </c>
      <c r="B285" s="2" t="str">
        <f t="shared" si="19"/>
        <v>Daniel Kresse</v>
      </c>
      <c r="C285" s="2">
        <v>20012618</v>
      </c>
      <c r="D285" s="3">
        <v>45350.599907407406</v>
      </c>
      <c r="E285" s="14">
        <v>45338</v>
      </c>
      <c r="F285" s="13">
        <v>45338.333333333336</v>
      </c>
      <c r="G285" s="13">
        <v>45338.6875</v>
      </c>
      <c r="H285" s="15">
        <v>8</v>
      </c>
      <c r="I285" s="2" t="str">
        <f t="shared" si="21"/>
        <v>Posted to HRMS</v>
      </c>
      <c r="J285" s="18" t="str">
        <f>"On-site 24/7 Premium Pay"</f>
        <v>On-site 24/7 Premium Pay</v>
      </c>
      <c r="K285" s="32" t="str">
        <f t="shared" si="20"/>
        <v>WSH-CENT/SS WORKER</v>
      </c>
      <c r="L285" s="80" t="s">
        <v>64</v>
      </c>
      <c r="M285" s="81">
        <v>15.5</v>
      </c>
      <c r="N285" s="16" t="s">
        <v>31</v>
      </c>
      <c r="O285" s="17">
        <v>0.5</v>
      </c>
      <c r="P285" s="17" t="s">
        <v>70</v>
      </c>
      <c r="Q285" s="17">
        <v>1200</v>
      </c>
      <c r="R285" s="17">
        <v>50.53</v>
      </c>
      <c r="S285" s="17">
        <v>52.95</v>
      </c>
      <c r="T285" s="17">
        <f>(R285*O285)+(S285*O285)</f>
        <v>51.74</v>
      </c>
      <c r="U285" s="48" t="s">
        <v>108</v>
      </c>
      <c r="V285" s="11">
        <f>H285*R285</f>
        <v>404.24</v>
      </c>
      <c r="W285" s="70">
        <f>M285*S285</f>
        <v>820.72500000000002</v>
      </c>
    </row>
    <row r="286" spans="1:23" ht="15" thickBot="1" x14ac:dyDescent="0.4">
      <c r="A286" s="31">
        <v>57243025</v>
      </c>
      <c r="B286" s="2" t="str">
        <f t="shared" si="19"/>
        <v>Daniel Kresse</v>
      </c>
      <c r="C286" s="2">
        <v>20012618</v>
      </c>
      <c r="D286" s="3">
        <v>45350.599930555552</v>
      </c>
      <c r="E286" s="14">
        <v>45339</v>
      </c>
      <c r="F286" s="14">
        <v>45339</v>
      </c>
      <c r="G286" s="13">
        <v>45339.999305555553</v>
      </c>
      <c r="H286" s="15">
        <v>0</v>
      </c>
      <c r="I286" s="2" t="str">
        <f t="shared" si="21"/>
        <v>Posted to HRMS</v>
      </c>
      <c r="J286" s="18" t="str">
        <f>"Marked As Day Off"</f>
        <v>Marked As Day Off</v>
      </c>
      <c r="K286" s="32" t="str">
        <f>"N/A"</f>
        <v>N/A</v>
      </c>
      <c r="L286" s="80" t="s">
        <v>27</v>
      </c>
      <c r="M286" s="81" t="s">
        <v>24</v>
      </c>
      <c r="N286" s="16" t="s">
        <v>24</v>
      </c>
      <c r="O286" s="17" t="s">
        <v>24</v>
      </c>
      <c r="P286" s="17" t="s">
        <v>24</v>
      </c>
      <c r="Q286" s="17" t="s">
        <v>24</v>
      </c>
      <c r="R286" s="17" t="s">
        <v>24</v>
      </c>
      <c r="S286" s="17" t="s">
        <v>24</v>
      </c>
      <c r="T286" s="17" t="s">
        <v>24</v>
      </c>
      <c r="U286" s="25"/>
      <c r="V286" s="11" t="s">
        <v>24</v>
      </c>
      <c r="W286" s="70" t="s">
        <v>24</v>
      </c>
    </row>
    <row r="287" spans="1:23" ht="15" thickBot="1" x14ac:dyDescent="0.4">
      <c r="A287" s="31">
        <v>57243026</v>
      </c>
      <c r="B287" s="2" t="str">
        <f t="shared" si="19"/>
        <v>Daniel Kresse</v>
      </c>
      <c r="C287" s="2">
        <v>20012618</v>
      </c>
      <c r="D287" s="3">
        <v>45350.599942129629</v>
      </c>
      <c r="E287" s="14">
        <v>45340</v>
      </c>
      <c r="F287" s="14">
        <v>45340</v>
      </c>
      <c r="G287" s="13">
        <v>45340.999305555553</v>
      </c>
      <c r="H287" s="15">
        <v>0</v>
      </c>
      <c r="I287" s="2" t="str">
        <f t="shared" si="21"/>
        <v>Posted to HRMS</v>
      </c>
      <c r="J287" s="18" t="str">
        <f>"Marked As Day Off"</f>
        <v>Marked As Day Off</v>
      </c>
      <c r="K287" s="32" t="str">
        <f>"N/A"</f>
        <v>N/A</v>
      </c>
      <c r="L287" s="80" t="s">
        <v>39</v>
      </c>
      <c r="M287" s="81">
        <v>12</v>
      </c>
      <c r="N287" s="16" t="s">
        <v>26</v>
      </c>
      <c r="O287" s="17" t="s">
        <v>24</v>
      </c>
      <c r="P287" s="17" t="s">
        <v>24</v>
      </c>
      <c r="Q287" s="17" t="s">
        <v>24</v>
      </c>
      <c r="R287" s="17" t="s">
        <v>24</v>
      </c>
      <c r="S287" s="17" t="s">
        <v>24</v>
      </c>
      <c r="T287" s="17" t="s">
        <v>24</v>
      </c>
      <c r="U287" s="25"/>
      <c r="V287" s="11" t="s">
        <v>24</v>
      </c>
      <c r="W287" s="70" t="s">
        <v>24</v>
      </c>
    </row>
    <row r="288" spans="1:23" ht="15" thickBot="1" x14ac:dyDescent="0.4">
      <c r="A288" s="31">
        <v>57243029</v>
      </c>
      <c r="B288" s="2" t="str">
        <f t="shared" si="19"/>
        <v>Daniel Kresse</v>
      </c>
      <c r="C288" s="2">
        <v>20012618</v>
      </c>
      <c r="D288" s="3">
        <v>45350.599976851852</v>
      </c>
      <c r="E288" s="14">
        <v>45342</v>
      </c>
      <c r="F288" s="13">
        <v>45342.333333333336</v>
      </c>
      <c r="G288" s="13">
        <v>45342.6875</v>
      </c>
      <c r="H288" s="15">
        <v>8</v>
      </c>
      <c r="I288" s="2" t="str">
        <f t="shared" si="21"/>
        <v>Posted to HRMS</v>
      </c>
      <c r="J288" s="18" t="str">
        <f>"On-site 24/7 Premium Pay"</f>
        <v>On-site 24/7 Premium Pay</v>
      </c>
      <c r="K288" s="32" t="str">
        <f>"WSH-CENT/SS WORKER"</f>
        <v>WSH-CENT/SS WORKER</v>
      </c>
      <c r="L288" s="80" t="s">
        <v>33</v>
      </c>
      <c r="M288" s="81">
        <v>5</v>
      </c>
      <c r="N288" s="16" t="s">
        <v>26</v>
      </c>
      <c r="O288" s="17" t="s">
        <v>24</v>
      </c>
      <c r="P288" s="17" t="s">
        <v>24</v>
      </c>
      <c r="Q288" s="17" t="s">
        <v>24</v>
      </c>
      <c r="R288" s="17" t="s">
        <v>24</v>
      </c>
      <c r="S288" s="17" t="s">
        <v>24</v>
      </c>
      <c r="T288" s="17" t="s">
        <v>24</v>
      </c>
      <c r="U288" s="25"/>
      <c r="V288" s="11" t="s">
        <v>24</v>
      </c>
      <c r="W288" s="70" t="s">
        <v>24</v>
      </c>
    </row>
    <row r="289" spans="1:23" ht="15" thickBot="1" x14ac:dyDescent="0.4">
      <c r="A289" s="31">
        <v>57243031</v>
      </c>
      <c r="B289" s="2" t="str">
        <f t="shared" si="19"/>
        <v>Daniel Kresse</v>
      </c>
      <c r="C289" s="2">
        <v>20012618</v>
      </c>
      <c r="D289" s="3">
        <v>45350.6</v>
      </c>
      <c r="E289" s="14">
        <v>45343</v>
      </c>
      <c r="F289" s="13">
        <v>45343.333333333336</v>
      </c>
      <c r="G289" s="13">
        <v>45343.6875</v>
      </c>
      <c r="H289" s="15">
        <v>8</v>
      </c>
      <c r="I289" s="2" t="str">
        <f t="shared" si="21"/>
        <v>Posted to HRMS</v>
      </c>
      <c r="J289" s="18" t="str">
        <f>"On-site 24/7 Premium Pay"</f>
        <v>On-site 24/7 Premium Pay</v>
      </c>
      <c r="K289" s="32" t="str">
        <f>"WSH-CENT/SS WORKER"</f>
        <v>WSH-CENT/SS WORKER</v>
      </c>
      <c r="L289" s="80" t="s">
        <v>33</v>
      </c>
      <c r="M289" s="81">
        <v>5</v>
      </c>
      <c r="N289" s="16" t="s">
        <v>26</v>
      </c>
      <c r="O289" s="17" t="s">
        <v>24</v>
      </c>
      <c r="P289" s="17" t="s">
        <v>24</v>
      </c>
      <c r="Q289" s="17" t="s">
        <v>24</v>
      </c>
      <c r="R289" s="17" t="s">
        <v>24</v>
      </c>
      <c r="S289" s="17" t="s">
        <v>24</v>
      </c>
      <c r="T289" s="17" t="s">
        <v>24</v>
      </c>
      <c r="U289" s="25"/>
      <c r="V289" s="11" t="s">
        <v>24</v>
      </c>
      <c r="W289" s="70" t="s">
        <v>24</v>
      </c>
    </row>
    <row r="290" spans="1:23" ht="15" thickBot="1" x14ac:dyDescent="0.4">
      <c r="A290" s="31">
        <v>57243032</v>
      </c>
      <c r="B290" s="2" t="str">
        <f t="shared" si="19"/>
        <v>Daniel Kresse</v>
      </c>
      <c r="C290" s="2">
        <v>20012618</v>
      </c>
      <c r="D290" s="3">
        <v>45350.600011574075</v>
      </c>
      <c r="E290" s="14">
        <v>45344</v>
      </c>
      <c r="F290" s="13">
        <v>45344.333333333336</v>
      </c>
      <c r="G290" s="13">
        <v>45344.6875</v>
      </c>
      <c r="H290" s="15">
        <v>8</v>
      </c>
      <c r="I290" s="2" t="str">
        <f t="shared" si="21"/>
        <v>Posted to HRMS</v>
      </c>
      <c r="J290" s="18" t="str">
        <f>"On-site 24/7 Premium Pay"</f>
        <v>On-site 24/7 Premium Pay</v>
      </c>
      <c r="K290" s="32" t="str">
        <f>"WSH-CENT/SS WORKER"</f>
        <v>WSH-CENT/SS WORKER</v>
      </c>
      <c r="L290" s="80" t="s">
        <v>27</v>
      </c>
      <c r="M290" s="81" t="s">
        <v>24</v>
      </c>
      <c r="N290" s="16" t="s">
        <v>24</v>
      </c>
      <c r="O290" s="17" t="s">
        <v>24</v>
      </c>
      <c r="P290" s="17" t="s">
        <v>24</v>
      </c>
      <c r="Q290" s="17" t="s">
        <v>24</v>
      </c>
      <c r="R290" s="17" t="s">
        <v>24</v>
      </c>
      <c r="S290" s="17" t="s">
        <v>24</v>
      </c>
      <c r="T290" s="17" t="s">
        <v>24</v>
      </c>
      <c r="U290" s="25"/>
      <c r="V290" s="11" t="s">
        <v>24</v>
      </c>
      <c r="W290" s="70" t="s">
        <v>24</v>
      </c>
    </row>
    <row r="291" spans="1:23" ht="15" thickBot="1" x14ac:dyDescent="0.4">
      <c r="A291" s="31">
        <v>57243033</v>
      </c>
      <c r="B291" s="2" t="str">
        <f t="shared" si="19"/>
        <v>Daniel Kresse</v>
      </c>
      <c r="C291" s="2">
        <v>20012618</v>
      </c>
      <c r="D291" s="3">
        <v>45350.600023148145</v>
      </c>
      <c r="E291" s="14">
        <v>45345</v>
      </c>
      <c r="F291" s="13">
        <v>45345.333333333336</v>
      </c>
      <c r="G291" s="13">
        <v>45345.6875</v>
      </c>
      <c r="H291" s="15">
        <v>8</v>
      </c>
      <c r="I291" s="2" t="str">
        <f t="shared" si="21"/>
        <v>Posted to HRMS</v>
      </c>
      <c r="J291" s="18" t="str">
        <f>"On-site 24/7 Premium Pay"</f>
        <v>On-site 24/7 Premium Pay</v>
      </c>
      <c r="K291" s="32" t="str">
        <f>"WSH-CENT/SS WORKER"</f>
        <v>WSH-CENT/SS WORKER</v>
      </c>
      <c r="L291" s="80" t="s">
        <v>33</v>
      </c>
      <c r="M291" s="81">
        <v>5</v>
      </c>
      <c r="N291" s="16" t="s">
        <v>26</v>
      </c>
      <c r="O291" s="17" t="s">
        <v>24</v>
      </c>
      <c r="P291" s="17" t="s">
        <v>24</v>
      </c>
      <c r="Q291" s="17" t="s">
        <v>24</v>
      </c>
      <c r="R291" s="17" t="s">
        <v>24</v>
      </c>
      <c r="S291" s="17" t="s">
        <v>24</v>
      </c>
      <c r="T291" s="17" t="s">
        <v>24</v>
      </c>
      <c r="U291" s="25"/>
      <c r="V291" s="11" t="s">
        <v>24</v>
      </c>
      <c r="W291" s="70" t="s">
        <v>24</v>
      </c>
    </row>
    <row r="292" spans="1:23" ht="15" thickBot="1" x14ac:dyDescent="0.4">
      <c r="A292" s="31">
        <v>57343440</v>
      </c>
      <c r="B292" s="2" t="str">
        <f t="shared" si="19"/>
        <v>Daniel Kresse</v>
      </c>
      <c r="C292" s="2">
        <v>20012618</v>
      </c>
      <c r="D292" s="3">
        <v>45355.477222222224</v>
      </c>
      <c r="E292" s="14">
        <v>45346</v>
      </c>
      <c r="F292" s="14">
        <v>45346</v>
      </c>
      <c r="G292" s="13">
        <v>45346.999305555553</v>
      </c>
      <c r="H292" s="15">
        <v>0</v>
      </c>
      <c r="I292" s="2" t="str">
        <f t="shared" si="21"/>
        <v>Posted to HRMS</v>
      </c>
      <c r="J292" s="18" t="str">
        <f>"Marked As Day Off"</f>
        <v>Marked As Day Off</v>
      </c>
      <c r="K292" s="32" t="str">
        <f>"N/A"</f>
        <v>N/A</v>
      </c>
      <c r="L292" s="80" t="s">
        <v>27</v>
      </c>
      <c r="M292" s="81" t="s">
        <v>24</v>
      </c>
      <c r="N292" s="16" t="s">
        <v>24</v>
      </c>
      <c r="O292" s="17" t="s">
        <v>24</v>
      </c>
      <c r="P292" s="17" t="s">
        <v>24</v>
      </c>
      <c r="Q292" s="17" t="s">
        <v>24</v>
      </c>
      <c r="R292" s="17" t="s">
        <v>24</v>
      </c>
      <c r="S292" s="17" t="s">
        <v>24</v>
      </c>
      <c r="T292" s="17" t="s">
        <v>24</v>
      </c>
      <c r="U292" s="25"/>
      <c r="V292" s="11" t="s">
        <v>24</v>
      </c>
      <c r="W292" s="70" t="s">
        <v>24</v>
      </c>
    </row>
    <row r="293" spans="1:23" ht="15" thickBot="1" x14ac:dyDescent="0.4">
      <c r="A293" s="31">
        <v>57243035</v>
      </c>
      <c r="B293" s="2" t="str">
        <f t="shared" si="19"/>
        <v>Daniel Kresse</v>
      </c>
      <c r="C293" s="2">
        <v>20012618</v>
      </c>
      <c r="D293" s="3">
        <v>45350.600034722222</v>
      </c>
      <c r="E293" s="14">
        <v>45346</v>
      </c>
      <c r="F293" s="13">
        <v>45346.333333333336</v>
      </c>
      <c r="G293" s="13">
        <v>45346.6875</v>
      </c>
      <c r="H293" s="15">
        <v>8</v>
      </c>
      <c r="I293" s="2" t="str">
        <f>"Canceled"</f>
        <v>Canceled</v>
      </c>
      <c r="J293" s="18" t="str">
        <f>"On-site 24/7 Premium Pay"</f>
        <v>On-site 24/7 Premium Pay</v>
      </c>
      <c r="K293" s="32" t="str">
        <f>"WSH-CENT/SS WORKER"</f>
        <v>WSH-CENT/SS WORKER</v>
      </c>
      <c r="L293" s="80"/>
      <c r="M293" s="81"/>
      <c r="N293" s="16"/>
      <c r="O293" s="17"/>
      <c r="P293" s="17"/>
      <c r="Q293" s="17"/>
      <c r="R293" s="17"/>
      <c r="S293" s="17"/>
      <c r="T293" s="17"/>
      <c r="U293" s="25" t="s">
        <v>82</v>
      </c>
      <c r="V293" s="11" t="s">
        <v>24</v>
      </c>
      <c r="W293" s="70" t="s">
        <v>24</v>
      </c>
    </row>
    <row r="294" spans="1:23" ht="15" thickBot="1" x14ac:dyDescent="0.4">
      <c r="A294" s="31">
        <v>57343441</v>
      </c>
      <c r="B294" s="2" t="str">
        <f t="shared" si="19"/>
        <v>Daniel Kresse</v>
      </c>
      <c r="C294" s="2">
        <v>20012618</v>
      </c>
      <c r="D294" s="3">
        <v>45355.47724537037</v>
      </c>
      <c r="E294" s="14">
        <v>45347</v>
      </c>
      <c r="F294" s="14">
        <v>45347</v>
      </c>
      <c r="G294" s="13">
        <v>45347.999305555553</v>
      </c>
      <c r="H294" s="15">
        <v>0</v>
      </c>
      <c r="I294" s="2" t="str">
        <f>"Posted to HRMS"</f>
        <v>Posted to HRMS</v>
      </c>
      <c r="J294" s="18" t="str">
        <f>"Marked As Day Off"</f>
        <v>Marked As Day Off</v>
      </c>
      <c r="K294" s="32" t="str">
        <f>"N/A"</f>
        <v>N/A</v>
      </c>
      <c r="L294" s="80" t="s">
        <v>27</v>
      </c>
      <c r="M294" s="81" t="s">
        <v>24</v>
      </c>
      <c r="N294" s="16" t="s">
        <v>24</v>
      </c>
      <c r="O294" s="17" t="s">
        <v>24</v>
      </c>
      <c r="P294" s="17" t="s">
        <v>24</v>
      </c>
      <c r="Q294" s="17" t="s">
        <v>24</v>
      </c>
      <c r="R294" s="17" t="s">
        <v>24</v>
      </c>
      <c r="S294" s="17" t="s">
        <v>24</v>
      </c>
      <c r="T294" s="17" t="s">
        <v>24</v>
      </c>
      <c r="U294" s="25"/>
      <c r="V294" s="11" t="s">
        <v>24</v>
      </c>
      <c r="W294" s="70" t="s">
        <v>24</v>
      </c>
    </row>
    <row r="295" spans="1:23" ht="15" thickBot="1" x14ac:dyDescent="0.4">
      <c r="A295" s="31">
        <v>57243036</v>
      </c>
      <c r="B295" s="2" t="str">
        <f t="shared" si="19"/>
        <v>Daniel Kresse</v>
      </c>
      <c r="C295" s="2">
        <v>20012618</v>
      </c>
      <c r="D295" s="3">
        <v>45350.600057870368</v>
      </c>
      <c r="E295" s="14">
        <v>45347</v>
      </c>
      <c r="F295" s="13">
        <v>45347.333333333336</v>
      </c>
      <c r="G295" s="13">
        <v>45347.6875</v>
      </c>
      <c r="H295" s="15">
        <v>8</v>
      </c>
      <c r="I295" s="2" t="str">
        <f>"Canceled"</f>
        <v>Canceled</v>
      </c>
      <c r="J295" s="18" t="str">
        <f>"On-site 24/7 Premium Pay"</f>
        <v>On-site 24/7 Premium Pay</v>
      </c>
      <c r="K295" s="32" t="str">
        <f>"WSH-CENT/SS WORKER"</f>
        <v>WSH-CENT/SS WORKER</v>
      </c>
      <c r="L295" s="80"/>
      <c r="M295" s="81"/>
      <c r="N295" s="16"/>
      <c r="O295" s="17"/>
      <c r="P295" s="17"/>
      <c r="Q295" s="17"/>
      <c r="R295" s="17"/>
      <c r="S295" s="17"/>
      <c r="T295" s="17"/>
      <c r="U295" s="25" t="s">
        <v>82</v>
      </c>
      <c r="V295" s="11" t="s">
        <v>24</v>
      </c>
      <c r="W295" s="70" t="s">
        <v>24</v>
      </c>
    </row>
    <row r="296" spans="1:23" ht="15" thickBot="1" x14ac:dyDescent="0.4">
      <c r="A296" s="31">
        <v>57243038</v>
      </c>
      <c r="B296" s="2" t="str">
        <f t="shared" si="19"/>
        <v>Daniel Kresse</v>
      </c>
      <c r="C296" s="2">
        <v>20012618</v>
      </c>
      <c r="D296" s="3">
        <v>45350.600069444445</v>
      </c>
      <c r="E296" s="14">
        <v>45348</v>
      </c>
      <c r="F296" s="13">
        <v>45348.333333333336</v>
      </c>
      <c r="G296" s="13">
        <v>45348.6875</v>
      </c>
      <c r="H296" s="15">
        <v>8</v>
      </c>
      <c r="I296" s="2" t="str">
        <f t="shared" ref="I296:I359" si="22">"Posted to HRMS"</f>
        <v>Posted to HRMS</v>
      </c>
      <c r="J296" s="18" t="str">
        <f>"On-site 24/7 Premium Pay"</f>
        <v>On-site 24/7 Premium Pay</v>
      </c>
      <c r="K296" s="32" t="str">
        <f>"WSH-CENT/SS WORKER"</f>
        <v>WSH-CENT/SS WORKER</v>
      </c>
      <c r="L296" s="80" t="s">
        <v>33</v>
      </c>
      <c r="M296" s="81">
        <v>5</v>
      </c>
      <c r="N296" s="16" t="s">
        <v>26</v>
      </c>
      <c r="O296" s="17" t="s">
        <v>24</v>
      </c>
      <c r="P296" s="17" t="s">
        <v>24</v>
      </c>
      <c r="Q296" s="17" t="s">
        <v>24</v>
      </c>
      <c r="R296" s="17" t="s">
        <v>24</v>
      </c>
      <c r="S296" s="17" t="s">
        <v>24</v>
      </c>
      <c r="T296" s="17" t="s">
        <v>24</v>
      </c>
      <c r="U296" s="25"/>
      <c r="V296" s="11" t="s">
        <v>24</v>
      </c>
      <c r="W296" s="70" t="s">
        <v>24</v>
      </c>
    </row>
    <row r="297" spans="1:23" ht="15" thickBot="1" x14ac:dyDescent="0.4">
      <c r="A297" s="31">
        <v>57243041</v>
      </c>
      <c r="B297" s="2" t="str">
        <f t="shared" si="19"/>
        <v>Daniel Kresse</v>
      </c>
      <c r="C297" s="2">
        <v>20012618</v>
      </c>
      <c r="D297" s="3">
        <v>45350.600115740737</v>
      </c>
      <c r="E297" s="14">
        <v>45349</v>
      </c>
      <c r="F297" s="13">
        <v>45349.333333333336</v>
      </c>
      <c r="G297" s="13">
        <v>45349.6875</v>
      </c>
      <c r="H297" s="15">
        <v>8</v>
      </c>
      <c r="I297" s="2" t="str">
        <f t="shared" si="22"/>
        <v>Posted to HRMS</v>
      </c>
      <c r="J297" s="18" t="str">
        <f>"On-site 24/7 Premium Pay"</f>
        <v>On-site 24/7 Premium Pay</v>
      </c>
      <c r="K297" s="32" t="str">
        <f>"WSH-CENT/SS WORKER"</f>
        <v>WSH-CENT/SS WORKER</v>
      </c>
      <c r="L297" s="80" t="s">
        <v>33</v>
      </c>
      <c r="M297" s="81">
        <v>5</v>
      </c>
      <c r="N297" s="16" t="s">
        <v>26</v>
      </c>
      <c r="O297" s="17" t="s">
        <v>24</v>
      </c>
      <c r="P297" s="17" t="s">
        <v>24</v>
      </c>
      <c r="Q297" s="17" t="s">
        <v>24</v>
      </c>
      <c r="R297" s="17" t="s">
        <v>24</v>
      </c>
      <c r="S297" s="17" t="s">
        <v>24</v>
      </c>
      <c r="T297" s="17" t="s">
        <v>24</v>
      </c>
      <c r="U297" s="25"/>
      <c r="V297" s="11" t="s">
        <v>24</v>
      </c>
      <c r="W297" s="70" t="s">
        <v>24</v>
      </c>
    </row>
    <row r="298" spans="1:23" ht="15" thickBot="1" x14ac:dyDescent="0.4">
      <c r="A298" s="31">
        <v>57522875</v>
      </c>
      <c r="B298" s="2" t="str">
        <f t="shared" si="19"/>
        <v>Daniel Kresse</v>
      </c>
      <c r="C298" s="2">
        <v>20012618</v>
      </c>
      <c r="D298" s="3">
        <v>45366.586226851854</v>
      </c>
      <c r="E298" s="14">
        <v>45350</v>
      </c>
      <c r="F298" s="13">
        <v>45350.333333333336</v>
      </c>
      <c r="G298" s="13">
        <v>45350.6875</v>
      </c>
      <c r="H298" s="15">
        <v>8</v>
      </c>
      <c r="I298" s="2" t="str">
        <f t="shared" si="22"/>
        <v>Posted to HRMS</v>
      </c>
      <c r="J298" s="18" t="str">
        <f>"On-site 24/7 Premium Pay"</f>
        <v>On-site 24/7 Premium Pay</v>
      </c>
      <c r="K298" s="32" t="str">
        <f>"WSH-CENT/SS WORKER"</f>
        <v>WSH-CENT/SS WORKER</v>
      </c>
      <c r="L298" s="80" t="s">
        <v>33</v>
      </c>
      <c r="M298" s="81">
        <v>5</v>
      </c>
      <c r="N298" s="16" t="s">
        <v>26</v>
      </c>
      <c r="O298" s="17" t="s">
        <v>24</v>
      </c>
      <c r="P298" s="17" t="s">
        <v>24</v>
      </c>
      <c r="Q298" s="17" t="s">
        <v>24</v>
      </c>
      <c r="R298" s="17" t="s">
        <v>24</v>
      </c>
      <c r="S298" s="17" t="s">
        <v>24</v>
      </c>
      <c r="T298" s="17" t="s">
        <v>24</v>
      </c>
      <c r="U298" s="25"/>
      <c r="V298" s="11" t="s">
        <v>24</v>
      </c>
      <c r="W298" s="70" t="s">
        <v>24</v>
      </c>
    </row>
    <row r="299" spans="1:23" ht="15" thickBot="1" x14ac:dyDescent="0.4">
      <c r="A299" s="31">
        <v>57512883</v>
      </c>
      <c r="B299" s="2" t="str">
        <f t="shared" si="19"/>
        <v>Daniel Kresse</v>
      </c>
      <c r="C299" s="2">
        <v>20012618</v>
      </c>
      <c r="D299" s="3">
        <v>45366.3359375</v>
      </c>
      <c r="E299" s="14">
        <v>45353</v>
      </c>
      <c r="F299" s="14">
        <v>45353</v>
      </c>
      <c r="G299" s="13">
        <v>45353.999305555553</v>
      </c>
      <c r="H299" s="15">
        <v>0</v>
      </c>
      <c r="I299" s="2" t="str">
        <f t="shared" si="22"/>
        <v>Posted to HRMS</v>
      </c>
      <c r="J299" s="18" t="str">
        <f>"Marked As Day Off"</f>
        <v>Marked As Day Off</v>
      </c>
      <c r="K299" s="32" t="str">
        <f>"N/A"</f>
        <v>N/A</v>
      </c>
      <c r="L299" s="80" t="s">
        <v>47</v>
      </c>
      <c r="M299" s="81">
        <v>8</v>
      </c>
      <c r="N299" s="16" t="s">
        <v>26</v>
      </c>
      <c r="O299" s="17" t="s">
        <v>24</v>
      </c>
      <c r="P299" s="17" t="s">
        <v>24</v>
      </c>
      <c r="Q299" s="17" t="s">
        <v>24</v>
      </c>
      <c r="R299" s="17" t="s">
        <v>24</v>
      </c>
      <c r="S299" s="17" t="s">
        <v>24</v>
      </c>
      <c r="T299" s="17" t="s">
        <v>24</v>
      </c>
      <c r="U299" s="25"/>
      <c r="V299" s="11" t="s">
        <v>24</v>
      </c>
      <c r="W299" s="70" t="s">
        <v>24</v>
      </c>
    </row>
    <row r="300" spans="1:23" ht="15" thickBot="1" x14ac:dyDescent="0.4">
      <c r="A300" s="31">
        <v>57512887</v>
      </c>
      <c r="B300" s="2" t="str">
        <f t="shared" si="19"/>
        <v>Daniel Kresse</v>
      </c>
      <c r="C300" s="2">
        <v>20012618</v>
      </c>
      <c r="D300" s="3">
        <v>45366.335949074077</v>
      </c>
      <c r="E300" s="14">
        <v>45354</v>
      </c>
      <c r="F300" s="14">
        <v>45354</v>
      </c>
      <c r="G300" s="13">
        <v>45354.999305555553</v>
      </c>
      <c r="H300" s="15">
        <v>0</v>
      </c>
      <c r="I300" s="2" t="str">
        <f t="shared" si="22"/>
        <v>Posted to HRMS</v>
      </c>
      <c r="J300" s="18" t="str">
        <f>"Marked As Day Off"</f>
        <v>Marked As Day Off</v>
      </c>
      <c r="K300" s="32" t="str">
        <f>"N/A"</f>
        <v>N/A</v>
      </c>
      <c r="L300" s="80" t="s">
        <v>27</v>
      </c>
      <c r="M300" s="81" t="s">
        <v>24</v>
      </c>
      <c r="N300" s="16" t="s">
        <v>24</v>
      </c>
      <c r="O300" s="17" t="s">
        <v>24</v>
      </c>
      <c r="P300" s="17" t="s">
        <v>24</v>
      </c>
      <c r="Q300" s="17" t="s">
        <v>24</v>
      </c>
      <c r="R300" s="17" t="s">
        <v>24</v>
      </c>
      <c r="S300" s="17" t="s">
        <v>24</v>
      </c>
      <c r="T300" s="17" t="s">
        <v>24</v>
      </c>
      <c r="U300" s="25"/>
      <c r="V300" s="11" t="s">
        <v>24</v>
      </c>
      <c r="W300" s="70" t="s">
        <v>24</v>
      </c>
    </row>
    <row r="301" spans="1:23" ht="15" thickBot="1" x14ac:dyDescent="0.4">
      <c r="A301" s="31">
        <v>57512845</v>
      </c>
      <c r="B301" s="2" t="str">
        <f t="shared" si="19"/>
        <v>Daniel Kresse</v>
      </c>
      <c r="C301" s="2">
        <v>20012618</v>
      </c>
      <c r="D301" s="3">
        <v>45366.335740740738</v>
      </c>
      <c r="E301" s="14">
        <v>45355</v>
      </c>
      <c r="F301" s="13">
        <v>45355.333333333336</v>
      </c>
      <c r="G301" s="13">
        <v>45355.6875</v>
      </c>
      <c r="H301" s="15">
        <v>8</v>
      </c>
      <c r="I301" s="2" t="str">
        <f t="shared" si="22"/>
        <v>Posted to HRMS</v>
      </c>
      <c r="J301" s="18" t="str">
        <f>"On-site 24/7 Premium Pay"</f>
        <v>On-site 24/7 Premium Pay</v>
      </c>
      <c r="K301" s="32" t="str">
        <f>"WSH-CENT/SS WORKER"</f>
        <v>WSH-CENT/SS WORKER</v>
      </c>
      <c r="L301" s="80" t="s">
        <v>27</v>
      </c>
      <c r="M301" s="81" t="s">
        <v>24</v>
      </c>
      <c r="N301" s="16" t="s">
        <v>24</v>
      </c>
      <c r="O301" s="17" t="s">
        <v>24</v>
      </c>
      <c r="P301" s="17" t="s">
        <v>24</v>
      </c>
      <c r="Q301" s="17" t="s">
        <v>24</v>
      </c>
      <c r="R301" s="17" t="s">
        <v>24</v>
      </c>
      <c r="S301" s="17" t="s">
        <v>24</v>
      </c>
      <c r="T301" s="17" t="s">
        <v>24</v>
      </c>
      <c r="U301" s="25"/>
      <c r="V301" s="11" t="s">
        <v>24</v>
      </c>
      <c r="W301" s="70" t="s">
        <v>24</v>
      </c>
    </row>
    <row r="302" spans="1:23" ht="15" thickBot="1" x14ac:dyDescent="0.4">
      <c r="A302" s="31">
        <v>57512847</v>
      </c>
      <c r="B302" s="2" t="str">
        <f t="shared" si="19"/>
        <v>Daniel Kresse</v>
      </c>
      <c r="C302" s="2">
        <v>20012618</v>
      </c>
      <c r="D302" s="3">
        <v>45366.335752314815</v>
      </c>
      <c r="E302" s="14">
        <v>45356</v>
      </c>
      <c r="F302" s="13">
        <v>45356.333333333336</v>
      </c>
      <c r="G302" s="13">
        <v>45356.6875</v>
      </c>
      <c r="H302" s="15">
        <v>8</v>
      </c>
      <c r="I302" s="2" t="str">
        <f t="shared" si="22"/>
        <v>Posted to HRMS</v>
      </c>
      <c r="J302" s="18" t="str">
        <f>"On-site 24/7 Premium Pay"</f>
        <v>On-site 24/7 Premium Pay</v>
      </c>
      <c r="K302" s="32" t="str">
        <f>"WSH-CENT/SS WORKER"</f>
        <v>WSH-CENT/SS WORKER</v>
      </c>
      <c r="L302" s="80" t="s">
        <v>27</v>
      </c>
      <c r="M302" s="81" t="s">
        <v>24</v>
      </c>
      <c r="N302" s="16" t="s">
        <v>24</v>
      </c>
      <c r="O302" s="17" t="s">
        <v>24</v>
      </c>
      <c r="P302" s="17" t="s">
        <v>24</v>
      </c>
      <c r="Q302" s="17" t="s">
        <v>24</v>
      </c>
      <c r="R302" s="17" t="s">
        <v>24</v>
      </c>
      <c r="S302" s="17" t="s">
        <v>24</v>
      </c>
      <c r="T302" s="17" t="s">
        <v>24</v>
      </c>
      <c r="U302" s="25"/>
      <c r="V302" s="11" t="s">
        <v>24</v>
      </c>
      <c r="W302" s="70" t="s">
        <v>24</v>
      </c>
    </row>
    <row r="303" spans="1:23" ht="15" thickBot="1" x14ac:dyDescent="0.4">
      <c r="A303" s="31">
        <v>57512848</v>
      </c>
      <c r="B303" s="2" t="str">
        <f t="shared" si="19"/>
        <v>Daniel Kresse</v>
      </c>
      <c r="C303" s="2">
        <v>20012618</v>
      </c>
      <c r="D303" s="3">
        <v>45366.335775462961</v>
      </c>
      <c r="E303" s="14">
        <v>45357</v>
      </c>
      <c r="F303" s="13">
        <v>45357.333333333336</v>
      </c>
      <c r="G303" s="13">
        <v>45357.6875</v>
      </c>
      <c r="H303" s="15">
        <v>8</v>
      </c>
      <c r="I303" s="2" t="str">
        <f t="shared" si="22"/>
        <v>Posted to HRMS</v>
      </c>
      <c r="J303" s="18" t="str">
        <f>"On-site 24/7 Premium Pay"</f>
        <v>On-site 24/7 Premium Pay</v>
      </c>
      <c r="K303" s="32" t="str">
        <f>"WSH-CENT/SS WORKER"</f>
        <v>WSH-CENT/SS WORKER</v>
      </c>
      <c r="L303" s="80" t="s">
        <v>64</v>
      </c>
      <c r="M303" s="81">
        <v>15.5</v>
      </c>
      <c r="N303" s="16" t="s">
        <v>31</v>
      </c>
      <c r="O303" s="17">
        <v>0.5</v>
      </c>
      <c r="P303" s="17" t="s">
        <v>70</v>
      </c>
      <c r="Q303" s="17">
        <v>1200</v>
      </c>
      <c r="R303" s="17">
        <v>50.53</v>
      </c>
      <c r="S303" s="17">
        <v>52.95</v>
      </c>
      <c r="T303" s="17">
        <f>(R303*O303)+(S303*O303)</f>
        <v>51.74</v>
      </c>
      <c r="U303" s="97" t="s">
        <v>176</v>
      </c>
      <c r="V303" s="91">
        <f>SUM(H303:H304)*R303</f>
        <v>808.48</v>
      </c>
      <c r="W303" s="94">
        <f>SUM(M303:M304)*S303</f>
        <v>1641.45</v>
      </c>
    </row>
    <row r="304" spans="1:23" ht="15" thickBot="1" x14ac:dyDescent="0.4">
      <c r="A304" s="31">
        <v>57512851</v>
      </c>
      <c r="B304" s="2" t="str">
        <f t="shared" si="19"/>
        <v>Daniel Kresse</v>
      </c>
      <c r="C304" s="2">
        <v>20012618</v>
      </c>
      <c r="D304" s="3">
        <v>45366.335775462961</v>
      </c>
      <c r="E304" s="14">
        <v>45358</v>
      </c>
      <c r="F304" s="13">
        <v>45358.333333333336</v>
      </c>
      <c r="G304" s="13">
        <v>45358.6875</v>
      </c>
      <c r="H304" s="15">
        <v>8</v>
      </c>
      <c r="I304" s="2" t="str">
        <f t="shared" si="22"/>
        <v>Posted to HRMS</v>
      </c>
      <c r="J304" s="18" t="str">
        <f>"On-site 24/7 Premium Pay"</f>
        <v>On-site 24/7 Premium Pay</v>
      </c>
      <c r="K304" s="32" t="str">
        <f>"WSH-CENT/SS WORKER"</f>
        <v>WSH-CENT/SS WORKER</v>
      </c>
      <c r="L304" s="80" t="s">
        <v>64</v>
      </c>
      <c r="M304" s="81">
        <v>15.5</v>
      </c>
      <c r="N304" s="16" t="s">
        <v>31</v>
      </c>
      <c r="O304" s="17">
        <v>0.5</v>
      </c>
      <c r="P304" s="17" t="s">
        <v>70</v>
      </c>
      <c r="Q304" s="17">
        <v>1200</v>
      </c>
      <c r="R304" s="17">
        <v>50.53</v>
      </c>
      <c r="S304" s="17">
        <v>52.95</v>
      </c>
      <c r="T304" s="17">
        <f>(R304*O304)+(S304*O304)</f>
        <v>51.74</v>
      </c>
      <c r="U304" s="97"/>
      <c r="V304" s="93"/>
      <c r="W304" s="96"/>
    </row>
    <row r="305" spans="1:23" ht="15" thickBot="1" x14ac:dyDescent="0.4">
      <c r="A305" s="31">
        <v>57512854</v>
      </c>
      <c r="B305" s="2" t="str">
        <f t="shared" si="19"/>
        <v>Daniel Kresse</v>
      </c>
      <c r="C305" s="2">
        <v>20012618</v>
      </c>
      <c r="D305" s="3">
        <v>45366.335810185185</v>
      </c>
      <c r="E305" s="14">
        <v>45359</v>
      </c>
      <c r="F305" s="13">
        <v>45359.333333333336</v>
      </c>
      <c r="G305" s="13">
        <v>45359.6875</v>
      </c>
      <c r="H305" s="15">
        <v>8</v>
      </c>
      <c r="I305" s="2" t="str">
        <f t="shared" si="22"/>
        <v>Posted to HRMS</v>
      </c>
      <c r="J305" s="18" t="str">
        <f>"On-site 24/7 Premium Pay"</f>
        <v>On-site 24/7 Premium Pay</v>
      </c>
      <c r="K305" s="32" t="str">
        <f>"WSH-CENT/SS WORKER"</f>
        <v>WSH-CENT/SS WORKER</v>
      </c>
      <c r="L305" s="80" t="s">
        <v>27</v>
      </c>
      <c r="M305" s="81" t="s">
        <v>24</v>
      </c>
      <c r="N305" s="16" t="s">
        <v>24</v>
      </c>
      <c r="O305" s="17" t="s">
        <v>24</v>
      </c>
      <c r="P305" s="17" t="s">
        <v>24</v>
      </c>
      <c r="Q305" s="17" t="s">
        <v>24</v>
      </c>
      <c r="R305" s="17" t="s">
        <v>24</v>
      </c>
      <c r="S305" s="17" t="s">
        <v>24</v>
      </c>
      <c r="T305" s="17" t="s">
        <v>24</v>
      </c>
      <c r="U305" s="25"/>
      <c r="V305" s="11" t="s">
        <v>24</v>
      </c>
      <c r="W305" s="70" t="s">
        <v>24</v>
      </c>
    </row>
    <row r="306" spans="1:23" ht="15" thickBot="1" x14ac:dyDescent="0.4">
      <c r="A306" s="31">
        <v>57512879</v>
      </c>
      <c r="B306" s="2" t="str">
        <f t="shared" si="19"/>
        <v>Daniel Kresse</v>
      </c>
      <c r="C306" s="2">
        <v>20012618</v>
      </c>
      <c r="D306" s="3">
        <v>45366.3358912037</v>
      </c>
      <c r="E306" s="14">
        <v>45360</v>
      </c>
      <c r="F306" s="14">
        <v>45360</v>
      </c>
      <c r="G306" s="13">
        <v>45360.999305555553</v>
      </c>
      <c r="H306" s="15">
        <v>0</v>
      </c>
      <c r="I306" s="2" t="str">
        <f t="shared" si="22"/>
        <v>Posted to HRMS</v>
      </c>
      <c r="J306" s="18" t="str">
        <f>"Marked As Day Off"</f>
        <v>Marked As Day Off</v>
      </c>
      <c r="K306" s="32" t="str">
        <f>"N/A"</f>
        <v>N/A</v>
      </c>
      <c r="L306" s="80" t="s">
        <v>39</v>
      </c>
      <c r="M306" s="81">
        <v>12</v>
      </c>
      <c r="N306" s="16" t="s">
        <v>26</v>
      </c>
      <c r="O306" s="17" t="s">
        <v>24</v>
      </c>
      <c r="P306" s="17" t="s">
        <v>24</v>
      </c>
      <c r="Q306" s="17" t="s">
        <v>24</v>
      </c>
      <c r="R306" s="17" t="s">
        <v>24</v>
      </c>
      <c r="S306" s="17" t="s">
        <v>24</v>
      </c>
      <c r="T306" s="17" t="s">
        <v>24</v>
      </c>
      <c r="U306" s="25"/>
      <c r="V306" s="11" t="s">
        <v>24</v>
      </c>
      <c r="W306" s="70" t="s">
        <v>24</v>
      </c>
    </row>
    <row r="307" spans="1:23" ht="15" thickBot="1" x14ac:dyDescent="0.4">
      <c r="A307" s="31">
        <v>57512880</v>
      </c>
      <c r="B307" s="2" t="str">
        <f t="shared" si="19"/>
        <v>Daniel Kresse</v>
      </c>
      <c r="C307" s="2">
        <v>20012618</v>
      </c>
      <c r="D307" s="3">
        <v>45366.335914351854</v>
      </c>
      <c r="E307" s="14">
        <v>45361</v>
      </c>
      <c r="F307" s="14">
        <v>45361</v>
      </c>
      <c r="G307" s="13">
        <v>45361.999305555553</v>
      </c>
      <c r="H307" s="15">
        <v>0</v>
      </c>
      <c r="I307" s="2" t="str">
        <f t="shared" si="22"/>
        <v>Posted to HRMS</v>
      </c>
      <c r="J307" s="18" t="str">
        <f>"Marked As Day Off"</f>
        <v>Marked As Day Off</v>
      </c>
      <c r="K307" s="32" t="str">
        <f>"N/A"</f>
        <v>N/A</v>
      </c>
      <c r="L307" s="80" t="s">
        <v>27</v>
      </c>
      <c r="M307" s="81" t="s">
        <v>24</v>
      </c>
      <c r="N307" s="16" t="s">
        <v>24</v>
      </c>
      <c r="O307" s="17" t="s">
        <v>24</v>
      </c>
      <c r="P307" s="17" t="s">
        <v>24</v>
      </c>
      <c r="Q307" s="17" t="s">
        <v>24</v>
      </c>
      <c r="R307" s="17" t="s">
        <v>24</v>
      </c>
      <c r="S307" s="17" t="s">
        <v>24</v>
      </c>
      <c r="T307" s="17" t="s">
        <v>24</v>
      </c>
      <c r="U307" s="25"/>
      <c r="V307" s="11" t="s">
        <v>24</v>
      </c>
      <c r="W307" s="70" t="s">
        <v>24</v>
      </c>
    </row>
    <row r="308" spans="1:23" ht="15" thickBot="1" x14ac:dyDescent="0.4">
      <c r="A308" s="31">
        <v>57512863</v>
      </c>
      <c r="B308" s="2" t="str">
        <f t="shared" si="19"/>
        <v>Daniel Kresse</v>
      </c>
      <c r="C308" s="2">
        <v>20012618</v>
      </c>
      <c r="D308" s="3">
        <v>45366.335833333331</v>
      </c>
      <c r="E308" s="14">
        <v>45362</v>
      </c>
      <c r="F308" s="13">
        <v>45362.333333333336</v>
      </c>
      <c r="G308" s="13">
        <v>45362.6875</v>
      </c>
      <c r="H308" s="15">
        <v>8</v>
      </c>
      <c r="I308" s="2" t="str">
        <f t="shared" si="22"/>
        <v>Posted to HRMS</v>
      </c>
      <c r="J308" s="18" t="str">
        <f>"On-site 24/7 Premium Pay"</f>
        <v>On-site 24/7 Premium Pay</v>
      </c>
      <c r="K308" s="32" t="str">
        <f>"WSH-CENT/SS WORKER"</f>
        <v>WSH-CENT/SS WORKER</v>
      </c>
      <c r="L308" s="80" t="s">
        <v>33</v>
      </c>
      <c r="M308" s="81">
        <v>5</v>
      </c>
      <c r="N308" s="16" t="s">
        <v>26</v>
      </c>
      <c r="O308" s="17" t="s">
        <v>24</v>
      </c>
      <c r="P308" s="17" t="s">
        <v>24</v>
      </c>
      <c r="Q308" s="17" t="s">
        <v>24</v>
      </c>
      <c r="R308" s="17" t="s">
        <v>24</v>
      </c>
      <c r="S308" s="17" t="s">
        <v>24</v>
      </c>
      <c r="T308" s="17" t="s">
        <v>24</v>
      </c>
      <c r="U308" s="25"/>
      <c r="V308" s="11" t="s">
        <v>24</v>
      </c>
      <c r="W308" s="70" t="s">
        <v>24</v>
      </c>
    </row>
    <row r="309" spans="1:23" ht="15" thickBot="1" x14ac:dyDescent="0.4">
      <c r="A309" s="31">
        <v>57512866</v>
      </c>
      <c r="B309" s="2" t="str">
        <f t="shared" si="19"/>
        <v>Daniel Kresse</v>
      </c>
      <c r="C309" s="2">
        <v>20012618</v>
      </c>
      <c r="D309" s="3">
        <v>45366.335844907408</v>
      </c>
      <c r="E309" s="14">
        <v>45363</v>
      </c>
      <c r="F309" s="13">
        <v>45363.333333333336</v>
      </c>
      <c r="G309" s="13">
        <v>45363.6875</v>
      </c>
      <c r="H309" s="15">
        <v>8</v>
      </c>
      <c r="I309" s="2" t="str">
        <f t="shared" si="22"/>
        <v>Posted to HRMS</v>
      </c>
      <c r="J309" s="18" t="str">
        <f>"On-site 24/7 Premium Pay"</f>
        <v>On-site 24/7 Premium Pay</v>
      </c>
      <c r="K309" s="32" t="str">
        <f>"WSH-CENT/SS WORKER"</f>
        <v>WSH-CENT/SS WORKER</v>
      </c>
      <c r="L309" s="80" t="s">
        <v>33</v>
      </c>
      <c r="M309" s="81">
        <v>5</v>
      </c>
      <c r="N309" s="16" t="s">
        <v>26</v>
      </c>
      <c r="O309" s="17" t="s">
        <v>24</v>
      </c>
      <c r="P309" s="17" t="s">
        <v>24</v>
      </c>
      <c r="Q309" s="17" t="s">
        <v>24</v>
      </c>
      <c r="R309" s="17" t="s">
        <v>24</v>
      </c>
      <c r="S309" s="17" t="s">
        <v>24</v>
      </c>
      <c r="T309" s="17" t="s">
        <v>24</v>
      </c>
      <c r="U309" s="25"/>
      <c r="V309" s="11" t="s">
        <v>24</v>
      </c>
      <c r="W309" s="70" t="s">
        <v>24</v>
      </c>
    </row>
    <row r="310" spans="1:23" ht="15" thickBot="1" x14ac:dyDescent="0.4">
      <c r="A310" s="31">
        <v>57512870</v>
      </c>
      <c r="B310" s="2" t="str">
        <f t="shared" si="19"/>
        <v>Daniel Kresse</v>
      </c>
      <c r="C310" s="2">
        <v>20012618</v>
      </c>
      <c r="D310" s="3">
        <v>45366.335856481484</v>
      </c>
      <c r="E310" s="14">
        <v>45364</v>
      </c>
      <c r="F310" s="13">
        <v>45364.333333333336</v>
      </c>
      <c r="G310" s="13">
        <v>45364.6875</v>
      </c>
      <c r="H310" s="15">
        <v>8</v>
      </c>
      <c r="I310" s="2" t="str">
        <f t="shared" si="22"/>
        <v>Posted to HRMS</v>
      </c>
      <c r="J310" s="18" t="str">
        <f>"On-site 24/7 Premium Pay"</f>
        <v>On-site 24/7 Premium Pay</v>
      </c>
      <c r="K310" s="32" t="str">
        <f>"WSH-CENT/SS WORKER"</f>
        <v>WSH-CENT/SS WORKER</v>
      </c>
      <c r="L310" s="80" t="s">
        <v>27</v>
      </c>
      <c r="M310" s="81" t="s">
        <v>24</v>
      </c>
      <c r="N310" s="16" t="s">
        <v>24</v>
      </c>
      <c r="O310" s="17" t="s">
        <v>24</v>
      </c>
      <c r="P310" s="17" t="s">
        <v>24</v>
      </c>
      <c r="Q310" s="17" t="s">
        <v>24</v>
      </c>
      <c r="R310" s="17" t="s">
        <v>24</v>
      </c>
      <c r="S310" s="17" t="s">
        <v>24</v>
      </c>
      <c r="T310" s="17" t="s">
        <v>24</v>
      </c>
      <c r="U310" s="25"/>
      <c r="V310" s="11" t="s">
        <v>24</v>
      </c>
      <c r="W310" s="70" t="s">
        <v>24</v>
      </c>
    </row>
    <row r="311" spans="1:23" ht="15" thickBot="1" x14ac:dyDescent="0.4">
      <c r="A311" s="31">
        <v>57512873</v>
      </c>
      <c r="B311" s="2" t="str">
        <f t="shared" si="19"/>
        <v>Daniel Kresse</v>
      </c>
      <c r="C311" s="2">
        <v>20012618</v>
      </c>
      <c r="D311" s="3">
        <v>45366.335868055554</v>
      </c>
      <c r="E311" s="14">
        <v>45365</v>
      </c>
      <c r="F311" s="13">
        <v>45365.333333333336</v>
      </c>
      <c r="G311" s="13">
        <v>45365.6875</v>
      </c>
      <c r="H311" s="15">
        <v>8</v>
      </c>
      <c r="I311" s="2" t="str">
        <f t="shared" si="22"/>
        <v>Posted to HRMS</v>
      </c>
      <c r="J311" s="18" t="str">
        <f>"On-site 24/7 Premium Pay"</f>
        <v>On-site 24/7 Premium Pay</v>
      </c>
      <c r="K311" s="32" t="str">
        <f>"WSH-CENT/SS WORKER"</f>
        <v>WSH-CENT/SS WORKER</v>
      </c>
      <c r="L311" s="80" t="s">
        <v>64</v>
      </c>
      <c r="M311" s="81">
        <v>15.5</v>
      </c>
      <c r="N311" s="16" t="s">
        <v>31</v>
      </c>
      <c r="O311" s="17">
        <v>0.5</v>
      </c>
      <c r="P311" s="17" t="s">
        <v>70</v>
      </c>
      <c r="Q311" s="17">
        <v>1200</v>
      </c>
      <c r="R311" s="17">
        <v>50.53</v>
      </c>
      <c r="S311" s="17">
        <v>52.95</v>
      </c>
      <c r="T311" s="17">
        <f>(R311*O311)+(S311*O311)</f>
        <v>51.74</v>
      </c>
      <c r="U311" s="25"/>
      <c r="V311" s="11" t="s">
        <v>24</v>
      </c>
      <c r="W311" s="70" t="s">
        <v>24</v>
      </c>
    </row>
    <row r="312" spans="1:23" ht="15" thickBot="1" x14ac:dyDescent="0.4">
      <c r="A312" s="31">
        <v>57512875</v>
      </c>
      <c r="B312" s="2" t="str">
        <f t="shared" si="19"/>
        <v>Daniel Kresse</v>
      </c>
      <c r="C312" s="2">
        <v>20012618</v>
      </c>
      <c r="D312" s="3">
        <v>45366.335879629631</v>
      </c>
      <c r="E312" s="14">
        <v>45366</v>
      </c>
      <c r="F312" s="13">
        <v>45366.333333333336</v>
      </c>
      <c r="G312" s="13">
        <v>45366.6875</v>
      </c>
      <c r="H312" s="15">
        <v>8</v>
      </c>
      <c r="I312" s="2" t="str">
        <f t="shared" si="22"/>
        <v>Posted to HRMS</v>
      </c>
      <c r="J312" s="18" t="str">
        <f>"On-site 24/7 Premium Pay"</f>
        <v>On-site 24/7 Premium Pay</v>
      </c>
      <c r="K312" s="32" t="str">
        <f>"WSH-CENT/SS WORKER"</f>
        <v>WSH-CENT/SS WORKER</v>
      </c>
      <c r="L312" s="80" t="s">
        <v>27</v>
      </c>
      <c r="M312" s="81" t="s">
        <v>24</v>
      </c>
      <c r="N312" s="16" t="s">
        <v>24</v>
      </c>
      <c r="O312" s="17" t="s">
        <v>24</v>
      </c>
      <c r="P312" s="17" t="s">
        <v>24</v>
      </c>
      <c r="Q312" s="17" t="s">
        <v>24</v>
      </c>
      <c r="R312" s="17" t="s">
        <v>24</v>
      </c>
      <c r="S312" s="17" t="s">
        <v>24</v>
      </c>
      <c r="T312" s="17" t="s">
        <v>24</v>
      </c>
      <c r="U312" s="25"/>
      <c r="V312" s="11" t="s">
        <v>24</v>
      </c>
      <c r="W312" s="70" t="s">
        <v>24</v>
      </c>
    </row>
    <row r="313" spans="1:23" ht="15" thickBot="1" x14ac:dyDescent="0.4">
      <c r="A313" s="31">
        <v>57762305</v>
      </c>
      <c r="B313" s="2" t="str">
        <f t="shared" si="19"/>
        <v>Daniel Kresse</v>
      </c>
      <c r="C313" s="2">
        <v>20012618</v>
      </c>
      <c r="D313" s="3">
        <v>45379.553622685184</v>
      </c>
      <c r="E313" s="14">
        <v>45367</v>
      </c>
      <c r="F313" s="14">
        <v>45367</v>
      </c>
      <c r="G313" s="13">
        <v>45367.999305555553</v>
      </c>
      <c r="H313" s="15">
        <v>0</v>
      </c>
      <c r="I313" s="2" t="str">
        <f t="shared" si="22"/>
        <v>Posted to HRMS</v>
      </c>
      <c r="J313" s="18" t="str">
        <f>"Marked As Day Off"</f>
        <v>Marked As Day Off</v>
      </c>
      <c r="K313" s="32" t="str">
        <f>"N/A"</f>
        <v>N/A</v>
      </c>
      <c r="L313" s="80" t="s">
        <v>48</v>
      </c>
      <c r="M313" s="81">
        <v>2.5</v>
      </c>
      <c r="N313" s="16" t="s">
        <v>26</v>
      </c>
      <c r="O313" s="17" t="s">
        <v>24</v>
      </c>
      <c r="P313" s="17" t="s">
        <v>24</v>
      </c>
      <c r="Q313" s="17" t="s">
        <v>24</v>
      </c>
      <c r="R313" s="17" t="s">
        <v>24</v>
      </c>
      <c r="S313" s="17" t="s">
        <v>24</v>
      </c>
      <c r="T313" s="17" t="s">
        <v>24</v>
      </c>
      <c r="U313" s="25"/>
      <c r="V313" s="11" t="s">
        <v>24</v>
      </c>
      <c r="W313" s="70" t="s">
        <v>24</v>
      </c>
    </row>
    <row r="314" spans="1:23" ht="15" thickBot="1" x14ac:dyDescent="0.4">
      <c r="A314" s="31">
        <v>57762306</v>
      </c>
      <c r="B314" s="2" t="str">
        <f t="shared" si="19"/>
        <v>Daniel Kresse</v>
      </c>
      <c r="C314" s="2">
        <v>20012618</v>
      </c>
      <c r="D314" s="3">
        <v>45379.55363425926</v>
      </c>
      <c r="E314" s="14">
        <v>45368</v>
      </c>
      <c r="F314" s="14">
        <v>45368</v>
      </c>
      <c r="G314" s="13">
        <v>45368.999305555553</v>
      </c>
      <c r="H314" s="15">
        <v>0</v>
      </c>
      <c r="I314" s="2" t="str">
        <f t="shared" si="22"/>
        <v>Posted to HRMS</v>
      </c>
      <c r="J314" s="18" t="str">
        <f>"Marked As Day Off"</f>
        <v>Marked As Day Off</v>
      </c>
      <c r="K314" s="32" t="str">
        <f>"N/A"</f>
        <v>N/A</v>
      </c>
      <c r="L314" s="80" t="s">
        <v>27</v>
      </c>
      <c r="M314" s="81" t="s">
        <v>24</v>
      </c>
      <c r="N314" s="16" t="s">
        <v>24</v>
      </c>
      <c r="O314" s="17" t="s">
        <v>24</v>
      </c>
      <c r="P314" s="17" t="s">
        <v>24</v>
      </c>
      <c r="Q314" s="17" t="s">
        <v>24</v>
      </c>
      <c r="R314" s="17" t="s">
        <v>24</v>
      </c>
      <c r="S314" s="17" t="s">
        <v>24</v>
      </c>
      <c r="T314" s="17" t="s">
        <v>24</v>
      </c>
      <c r="U314" s="25"/>
      <c r="V314" s="11" t="s">
        <v>24</v>
      </c>
      <c r="W314" s="70" t="s">
        <v>24</v>
      </c>
    </row>
    <row r="315" spans="1:23" ht="15" thickBot="1" x14ac:dyDescent="0.4">
      <c r="A315" s="31">
        <v>57762307</v>
      </c>
      <c r="B315" s="2" t="str">
        <f t="shared" si="19"/>
        <v>Daniel Kresse</v>
      </c>
      <c r="C315" s="2">
        <v>20012618</v>
      </c>
      <c r="D315" s="3">
        <v>45379.55364583333</v>
      </c>
      <c r="E315" s="14">
        <v>45369</v>
      </c>
      <c r="F315" s="13">
        <v>45369.333333333336</v>
      </c>
      <c r="G315" s="13">
        <v>45369.6875</v>
      </c>
      <c r="H315" s="15">
        <v>8</v>
      </c>
      <c r="I315" s="2" t="str">
        <f t="shared" si="22"/>
        <v>Posted to HRMS</v>
      </c>
      <c r="J315" s="18" t="str">
        <f>"On-site 24/7 Premium Pay"</f>
        <v>On-site 24/7 Premium Pay</v>
      </c>
      <c r="K315" s="32" t="str">
        <f>"WSH-CENT/SS WORKER"</f>
        <v>WSH-CENT/SS WORKER</v>
      </c>
      <c r="L315" s="80" t="s">
        <v>49</v>
      </c>
      <c r="M315" s="81">
        <v>8</v>
      </c>
      <c r="N315" s="16" t="s">
        <v>31</v>
      </c>
      <c r="O315" s="17">
        <v>0.5</v>
      </c>
      <c r="P315" s="17" t="s">
        <v>50</v>
      </c>
      <c r="Q315" s="17">
        <v>1200</v>
      </c>
      <c r="R315" s="17">
        <v>50.53</v>
      </c>
      <c r="S315" s="17">
        <v>52.95</v>
      </c>
      <c r="T315" s="17">
        <f>(R315*O315)+(S315*O315)</f>
        <v>51.74</v>
      </c>
      <c r="U315" s="25"/>
      <c r="V315" s="11" t="s">
        <v>24</v>
      </c>
      <c r="W315" s="70" t="s">
        <v>24</v>
      </c>
    </row>
    <row r="316" spans="1:23" ht="15" thickBot="1" x14ac:dyDescent="0.4">
      <c r="A316" s="31">
        <v>57762308</v>
      </c>
      <c r="B316" s="2" t="str">
        <f t="shared" si="19"/>
        <v>Daniel Kresse</v>
      </c>
      <c r="C316" s="2">
        <v>20012618</v>
      </c>
      <c r="D316" s="3">
        <v>45379.553657407407</v>
      </c>
      <c r="E316" s="14">
        <v>45370</v>
      </c>
      <c r="F316" s="13">
        <v>45370.333333333336</v>
      </c>
      <c r="G316" s="13">
        <v>45370.6875</v>
      </c>
      <c r="H316" s="15">
        <v>8</v>
      </c>
      <c r="I316" s="2" t="str">
        <f t="shared" si="22"/>
        <v>Posted to HRMS</v>
      </c>
      <c r="J316" s="18" t="str">
        <f>"On-site 24/7 Premium Pay"</f>
        <v>On-site 24/7 Premium Pay</v>
      </c>
      <c r="K316" s="32" t="str">
        <f>"WSH-CENT/SS WORKER"</f>
        <v>WSH-CENT/SS WORKER</v>
      </c>
      <c r="L316" s="80" t="s">
        <v>27</v>
      </c>
      <c r="M316" s="81" t="s">
        <v>24</v>
      </c>
      <c r="N316" s="16" t="s">
        <v>24</v>
      </c>
      <c r="O316" s="17" t="s">
        <v>24</v>
      </c>
      <c r="P316" s="17" t="s">
        <v>24</v>
      </c>
      <c r="Q316" s="17">
        <v>1200</v>
      </c>
      <c r="R316" s="17" t="s">
        <v>24</v>
      </c>
      <c r="S316" s="17" t="s">
        <v>24</v>
      </c>
      <c r="T316" s="17" t="s">
        <v>24</v>
      </c>
      <c r="U316" s="25"/>
      <c r="V316" s="11" t="s">
        <v>24</v>
      </c>
      <c r="W316" s="70" t="s">
        <v>24</v>
      </c>
    </row>
    <row r="317" spans="1:23" ht="15" thickBot="1" x14ac:dyDescent="0.4">
      <c r="A317" s="31">
        <v>57762309</v>
      </c>
      <c r="B317" s="2" t="str">
        <f t="shared" si="19"/>
        <v>Daniel Kresse</v>
      </c>
      <c r="C317" s="2">
        <v>20012618</v>
      </c>
      <c r="D317" s="3">
        <v>45379.553680555553</v>
      </c>
      <c r="E317" s="14">
        <v>45371</v>
      </c>
      <c r="F317" s="13">
        <v>45371.333333333336</v>
      </c>
      <c r="G317" s="13">
        <v>45371.6875</v>
      </c>
      <c r="H317" s="15">
        <v>8</v>
      </c>
      <c r="I317" s="2" t="str">
        <f t="shared" si="22"/>
        <v>Posted to HRMS</v>
      </c>
      <c r="J317" s="18" t="str">
        <f>"On-site 24/7 Premium Pay"</f>
        <v>On-site 24/7 Premium Pay</v>
      </c>
      <c r="K317" s="32" t="str">
        <f>"WSH-CENT/SS WORKER"</f>
        <v>WSH-CENT/SS WORKER</v>
      </c>
      <c r="L317" s="80" t="s">
        <v>49</v>
      </c>
      <c r="M317" s="81">
        <v>8</v>
      </c>
      <c r="N317" s="16" t="s">
        <v>31</v>
      </c>
      <c r="O317" s="17">
        <v>0.5</v>
      </c>
      <c r="P317" s="17" t="s">
        <v>50</v>
      </c>
      <c r="Q317" s="17">
        <v>1200</v>
      </c>
      <c r="R317" s="17">
        <v>50.53</v>
      </c>
      <c r="S317" s="17">
        <v>52.95</v>
      </c>
      <c r="T317" s="17">
        <f>(R317*O317)+(S317*O317)</f>
        <v>51.74</v>
      </c>
      <c r="U317" s="25"/>
      <c r="V317" s="11" t="s">
        <v>24</v>
      </c>
      <c r="W317" s="70" t="s">
        <v>24</v>
      </c>
    </row>
    <row r="318" spans="1:23" ht="15" thickBot="1" x14ac:dyDescent="0.4">
      <c r="A318" s="31">
        <v>57762310</v>
      </c>
      <c r="B318" s="2" t="str">
        <f t="shared" si="19"/>
        <v>Daniel Kresse</v>
      </c>
      <c r="C318" s="2">
        <v>20012618</v>
      </c>
      <c r="D318" s="3">
        <v>45379.553703703707</v>
      </c>
      <c r="E318" s="14">
        <v>45373</v>
      </c>
      <c r="F318" s="13">
        <v>45373.333333333336</v>
      </c>
      <c r="G318" s="13">
        <v>45373.6875</v>
      </c>
      <c r="H318" s="15">
        <v>8</v>
      </c>
      <c r="I318" s="2" t="str">
        <f t="shared" si="22"/>
        <v>Posted to HRMS</v>
      </c>
      <c r="J318" s="18" t="str">
        <f>"On-site 24/7 Premium Pay"</f>
        <v>On-site 24/7 Premium Pay</v>
      </c>
      <c r="K318" s="32" t="str">
        <f>"WSH-CENT/SS WORKER"</f>
        <v>WSH-CENT/SS WORKER</v>
      </c>
      <c r="L318" s="80" t="s">
        <v>51</v>
      </c>
      <c r="M318" s="81">
        <v>12</v>
      </c>
      <c r="N318" s="16" t="s">
        <v>31</v>
      </c>
      <c r="O318" s="17">
        <v>0.5</v>
      </c>
      <c r="P318" s="17" t="s">
        <v>50</v>
      </c>
      <c r="Q318" s="17">
        <v>1200</v>
      </c>
      <c r="R318" s="17">
        <v>50.53</v>
      </c>
      <c r="S318" s="17">
        <v>52.95</v>
      </c>
      <c r="T318" s="17">
        <f>(R318*O318)+(S318*O318)</f>
        <v>51.74</v>
      </c>
      <c r="U318" s="25"/>
      <c r="V318" s="11" t="s">
        <v>24</v>
      </c>
      <c r="W318" s="70" t="s">
        <v>24</v>
      </c>
    </row>
    <row r="319" spans="1:23" ht="15" thickBot="1" x14ac:dyDescent="0.4">
      <c r="A319" s="31">
        <v>57762318</v>
      </c>
      <c r="B319" s="2" t="str">
        <f t="shared" si="19"/>
        <v>Daniel Kresse</v>
      </c>
      <c r="C319" s="2">
        <v>20012618</v>
      </c>
      <c r="D319" s="3">
        <v>45379.554131944446</v>
      </c>
      <c r="E319" s="14">
        <v>45374</v>
      </c>
      <c r="F319" s="14">
        <v>45374</v>
      </c>
      <c r="G319" s="13">
        <v>45374.999305555553</v>
      </c>
      <c r="H319" s="15">
        <v>0</v>
      </c>
      <c r="I319" s="2" t="str">
        <f t="shared" si="22"/>
        <v>Posted to HRMS</v>
      </c>
      <c r="J319" s="18" t="str">
        <f>"Marked As Day Off"</f>
        <v>Marked As Day Off</v>
      </c>
      <c r="K319" s="32" t="str">
        <f>"N/A"</f>
        <v>N/A</v>
      </c>
      <c r="L319" s="80" t="s">
        <v>52</v>
      </c>
      <c r="M319" s="81">
        <v>4</v>
      </c>
      <c r="N319" s="16" t="s">
        <v>26</v>
      </c>
      <c r="O319" s="17" t="s">
        <v>24</v>
      </c>
      <c r="P319" s="17" t="s">
        <v>24</v>
      </c>
      <c r="Q319" s="17" t="s">
        <v>24</v>
      </c>
      <c r="R319" s="17" t="s">
        <v>24</v>
      </c>
      <c r="S319" s="17" t="s">
        <v>24</v>
      </c>
      <c r="T319" s="17" t="s">
        <v>24</v>
      </c>
      <c r="U319" s="25"/>
      <c r="V319" s="11" t="s">
        <v>24</v>
      </c>
      <c r="W319" s="70" t="s">
        <v>24</v>
      </c>
    </row>
    <row r="320" spans="1:23" ht="15" thickBot="1" x14ac:dyDescent="0.4">
      <c r="A320" s="31">
        <v>57762319</v>
      </c>
      <c r="B320" s="2" t="str">
        <f t="shared" si="19"/>
        <v>Daniel Kresse</v>
      </c>
      <c r="C320" s="2">
        <v>20012618</v>
      </c>
      <c r="D320" s="3">
        <v>45379.554143518515</v>
      </c>
      <c r="E320" s="14">
        <v>45375</v>
      </c>
      <c r="F320" s="14">
        <v>45375</v>
      </c>
      <c r="G320" s="13">
        <v>45375.999305555553</v>
      </c>
      <c r="H320" s="15">
        <v>0</v>
      </c>
      <c r="I320" s="2" t="str">
        <f t="shared" si="22"/>
        <v>Posted to HRMS</v>
      </c>
      <c r="J320" s="18" t="str">
        <f>"Marked As Day Off"</f>
        <v>Marked As Day Off</v>
      </c>
      <c r="K320" s="32" t="str">
        <f>"N/A"</f>
        <v>N/A</v>
      </c>
      <c r="L320" s="80" t="s">
        <v>39</v>
      </c>
      <c r="M320" s="81">
        <v>12</v>
      </c>
      <c r="N320" s="16" t="s">
        <v>26</v>
      </c>
      <c r="O320" s="17" t="s">
        <v>24</v>
      </c>
      <c r="P320" s="17" t="s">
        <v>24</v>
      </c>
      <c r="Q320" s="17" t="s">
        <v>24</v>
      </c>
      <c r="R320" s="17" t="s">
        <v>24</v>
      </c>
      <c r="S320" s="17" t="s">
        <v>24</v>
      </c>
      <c r="T320" s="17" t="s">
        <v>24</v>
      </c>
      <c r="U320" s="25"/>
      <c r="V320" s="11" t="s">
        <v>24</v>
      </c>
      <c r="W320" s="70" t="s">
        <v>24</v>
      </c>
    </row>
    <row r="321" spans="1:23" ht="15" thickBot="1" x14ac:dyDescent="0.4">
      <c r="A321" s="31">
        <v>57762311</v>
      </c>
      <c r="B321" s="2" t="str">
        <f t="shared" si="19"/>
        <v>Daniel Kresse</v>
      </c>
      <c r="C321" s="2">
        <v>20012618</v>
      </c>
      <c r="D321" s="3">
        <v>45379.553726851853</v>
      </c>
      <c r="E321" s="14">
        <v>45376</v>
      </c>
      <c r="F321" s="13">
        <v>45376.333333333336</v>
      </c>
      <c r="G321" s="13">
        <v>45376.6875</v>
      </c>
      <c r="H321" s="15">
        <v>8</v>
      </c>
      <c r="I321" s="2" t="str">
        <f t="shared" si="22"/>
        <v>Posted to HRMS</v>
      </c>
      <c r="J321" s="18" t="str">
        <f>"On-site 24/7 Premium Pay"</f>
        <v>On-site 24/7 Premium Pay</v>
      </c>
      <c r="K321" s="32" t="str">
        <f>"WSH-CENT/SS WORKER"</f>
        <v>WSH-CENT/SS WORKER</v>
      </c>
      <c r="L321" s="80" t="s">
        <v>33</v>
      </c>
      <c r="M321" s="81">
        <v>5</v>
      </c>
      <c r="N321" s="16" t="s">
        <v>26</v>
      </c>
      <c r="O321" s="17" t="s">
        <v>24</v>
      </c>
      <c r="P321" s="17" t="s">
        <v>24</v>
      </c>
      <c r="Q321" s="17" t="s">
        <v>24</v>
      </c>
      <c r="R321" s="17" t="s">
        <v>24</v>
      </c>
      <c r="S321" s="17" t="s">
        <v>24</v>
      </c>
      <c r="T321" s="17" t="s">
        <v>24</v>
      </c>
      <c r="U321" s="25"/>
      <c r="V321" s="11" t="s">
        <v>24</v>
      </c>
      <c r="W321" s="70" t="s">
        <v>24</v>
      </c>
    </row>
    <row r="322" spans="1:23" ht="15" thickBot="1" x14ac:dyDescent="0.4">
      <c r="A322" s="31">
        <v>57762312</v>
      </c>
      <c r="B322" s="2" t="str">
        <f t="shared" si="19"/>
        <v>Daniel Kresse</v>
      </c>
      <c r="C322" s="2">
        <v>20012618</v>
      </c>
      <c r="D322" s="3">
        <v>45379.553738425922</v>
      </c>
      <c r="E322" s="14">
        <v>45377</v>
      </c>
      <c r="F322" s="13">
        <v>45377.333333333336</v>
      </c>
      <c r="G322" s="13">
        <v>45377.6875</v>
      </c>
      <c r="H322" s="15">
        <v>8</v>
      </c>
      <c r="I322" s="2" t="str">
        <f t="shared" si="22"/>
        <v>Posted to HRMS</v>
      </c>
      <c r="J322" s="18" t="str">
        <f>"On-site 24/7 Premium Pay"</f>
        <v>On-site 24/7 Premium Pay</v>
      </c>
      <c r="K322" s="32" t="str">
        <f>"WSH-CENT/SS WORKER"</f>
        <v>WSH-CENT/SS WORKER</v>
      </c>
      <c r="L322" s="80" t="s">
        <v>33</v>
      </c>
      <c r="M322" s="81">
        <v>5</v>
      </c>
      <c r="N322" s="16" t="s">
        <v>26</v>
      </c>
      <c r="O322" s="17" t="s">
        <v>24</v>
      </c>
      <c r="P322" s="17" t="s">
        <v>24</v>
      </c>
      <c r="Q322" s="17" t="s">
        <v>24</v>
      </c>
      <c r="R322" s="17" t="s">
        <v>24</v>
      </c>
      <c r="S322" s="17" t="s">
        <v>24</v>
      </c>
      <c r="T322" s="17" t="s">
        <v>24</v>
      </c>
      <c r="U322" s="25"/>
      <c r="V322" s="11" t="s">
        <v>24</v>
      </c>
      <c r="W322" s="70" t="s">
        <v>24</v>
      </c>
    </row>
    <row r="323" spans="1:23" ht="15" thickBot="1" x14ac:dyDescent="0.4">
      <c r="A323" s="31">
        <v>57762315</v>
      </c>
      <c r="B323" s="2" t="str">
        <f t="shared" si="19"/>
        <v>Daniel Kresse</v>
      </c>
      <c r="C323" s="2">
        <v>20012618</v>
      </c>
      <c r="D323" s="3">
        <v>45379.553773148145</v>
      </c>
      <c r="E323" s="14">
        <v>45378</v>
      </c>
      <c r="F323" s="13">
        <v>45378.333333333336</v>
      </c>
      <c r="G323" s="13">
        <v>45378.6875</v>
      </c>
      <c r="H323" s="15">
        <v>8</v>
      </c>
      <c r="I323" s="2" t="str">
        <f t="shared" si="22"/>
        <v>Posted to HRMS</v>
      </c>
      <c r="J323" s="18" t="str">
        <f>"On-site 24/7 Premium Pay"</f>
        <v>On-site 24/7 Premium Pay</v>
      </c>
      <c r="K323" s="32" t="str">
        <f>"WSH-CENT/SS WORKER"</f>
        <v>WSH-CENT/SS WORKER</v>
      </c>
      <c r="L323" s="80" t="s">
        <v>27</v>
      </c>
      <c r="M323" s="81" t="s">
        <v>24</v>
      </c>
      <c r="N323" s="16" t="s">
        <v>24</v>
      </c>
      <c r="O323" s="17" t="s">
        <v>24</v>
      </c>
      <c r="P323" s="17" t="s">
        <v>24</v>
      </c>
      <c r="Q323" s="17" t="s">
        <v>24</v>
      </c>
      <c r="R323" s="17" t="s">
        <v>24</v>
      </c>
      <c r="S323" s="17" t="s">
        <v>24</v>
      </c>
      <c r="T323" s="17" t="s">
        <v>24</v>
      </c>
      <c r="U323" s="25"/>
      <c r="V323" s="11" t="s">
        <v>24</v>
      </c>
      <c r="W323" s="70" t="s">
        <v>24</v>
      </c>
    </row>
    <row r="324" spans="1:23" ht="15" thickBot="1" x14ac:dyDescent="0.4">
      <c r="A324" s="31">
        <v>57762313</v>
      </c>
      <c r="B324" s="2" t="str">
        <f t="shared" si="19"/>
        <v>Daniel Kresse</v>
      </c>
      <c r="C324" s="2">
        <v>20012618</v>
      </c>
      <c r="D324" s="3">
        <v>45379.553761574076</v>
      </c>
      <c r="E324" s="14">
        <v>45379</v>
      </c>
      <c r="F324" s="13">
        <v>45379.333333333336</v>
      </c>
      <c r="G324" s="13">
        <v>45379.6875</v>
      </c>
      <c r="H324" s="15">
        <v>8</v>
      </c>
      <c r="I324" s="2" t="str">
        <f t="shared" si="22"/>
        <v>Posted to HRMS</v>
      </c>
      <c r="J324" s="18" t="str">
        <f>"On-site 24/7 Premium Pay"</f>
        <v>On-site 24/7 Premium Pay</v>
      </c>
      <c r="K324" s="32" t="str">
        <f>"WSH-CENT/SS WORKER"</f>
        <v>WSH-CENT/SS WORKER</v>
      </c>
      <c r="L324" s="80" t="s">
        <v>27</v>
      </c>
      <c r="M324" s="81" t="s">
        <v>24</v>
      </c>
      <c r="N324" s="16" t="s">
        <v>24</v>
      </c>
      <c r="O324" s="17" t="s">
        <v>24</v>
      </c>
      <c r="P324" s="17" t="s">
        <v>24</v>
      </c>
      <c r="Q324" s="17" t="s">
        <v>24</v>
      </c>
      <c r="R324" s="17" t="s">
        <v>24</v>
      </c>
      <c r="S324" s="17" t="s">
        <v>24</v>
      </c>
      <c r="T324" s="17" t="s">
        <v>24</v>
      </c>
      <c r="U324" s="25"/>
      <c r="V324" s="11" t="s">
        <v>24</v>
      </c>
      <c r="W324" s="70" t="s">
        <v>24</v>
      </c>
    </row>
    <row r="325" spans="1:23" ht="15" thickBot="1" x14ac:dyDescent="0.4">
      <c r="A325" s="31">
        <v>57770417</v>
      </c>
      <c r="B325" s="2" t="str">
        <f t="shared" si="19"/>
        <v>Daniel Kresse</v>
      </c>
      <c r="C325" s="2">
        <v>20012618</v>
      </c>
      <c r="D325" s="3">
        <v>45380.280127314814</v>
      </c>
      <c r="E325" s="14">
        <v>45380</v>
      </c>
      <c r="F325" s="13">
        <v>45380.333333333336</v>
      </c>
      <c r="G325" s="13">
        <v>45380.6875</v>
      </c>
      <c r="H325" s="15">
        <v>8</v>
      </c>
      <c r="I325" s="2" t="str">
        <f t="shared" si="22"/>
        <v>Posted to HRMS</v>
      </c>
      <c r="J325" s="18" t="str">
        <f>"On-site 24/7 Premium Pay"</f>
        <v>On-site 24/7 Premium Pay</v>
      </c>
      <c r="K325" s="32" t="str">
        <f>"WSH-CENT/SS WORKER"</f>
        <v>WSH-CENT/SS WORKER</v>
      </c>
      <c r="L325" s="80" t="s">
        <v>33</v>
      </c>
      <c r="M325" s="81">
        <v>5</v>
      </c>
      <c r="N325" s="16" t="s">
        <v>26</v>
      </c>
      <c r="O325" s="17" t="s">
        <v>24</v>
      </c>
      <c r="P325" s="17" t="s">
        <v>24</v>
      </c>
      <c r="Q325" s="17" t="s">
        <v>24</v>
      </c>
      <c r="R325" s="17" t="s">
        <v>24</v>
      </c>
      <c r="S325" s="17" t="s">
        <v>24</v>
      </c>
      <c r="T325" s="17" t="s">
        <v>24</v>
      </c>
      <c r="U325" s="25"/>
      <c r="V325" s="11" t="s">
        <v>24</v>
      </c>
      <c r="W325" s="70" t="s">
        <v>24</v>
      </c>
    </row>
    <row r="326" spans="1:23" ht="15" thickBot="1" x14ac:dyDescent="0.4">
      <c r="A326" s="31">
        <v>57762332</v>
      </c>
      <c r="B326" s="2" t="str">
        <f t="shared" si="19"/>
        <v>Daniel Kresse</v>
      </c>
      <c r="C326" s="2">
        <v>20012618</v>
      </c>
      <c r="D326" s="3">
        <v>45379.554664351854</v>
      </c>
      <c r="E326" s="14">
        <v>45381</v>
      </c>
      <c r="F326" s="14">
        <v>45381</v>
      </c>
      <c r="G326" s="13">
        <v>45381.999305555553</v>
      </c>
      <c r="H326" s="15">
        <v>0</v>
      </c>
      <c r="I326" s="2" t="str">
        <f t="shared" si="22"/>
        <v>Posted to HRMS</v>
      </c>
      <c r="J326" s="18" t="str">
        <f>"Marked As Day Off"</f>
        <v>Marked As Day Off</v>
      </c>
      <c r="K326" s="32" t="str">
        <f>"N/A"</f>
        <v>N/A</v>
      </c>
      <c r="L326" s="80" t="s">
        <v>39</v>
      </c>
      <c r="M326" s="81">
        <v>12</v>
      </c>
      <c r="N326" s="16" t="s">
        <v>26</v>
      </c>
      <c r="O326" s="17" t="s">
        <v>24</v>
      </c>
      <c r="P326" s="17" t="s">
        <v>24</v>
      </c>
      <c r="Q326" s="17" t="s">
        <v>24</v>
      </c>
      <c r="R326" s="17" t="s">
        <v>24</v>
      </c>
      <c r="S326" s="17" t="s">
        <v>24</v>
      </c>
      <c r="T326" s="17" t="s">
        <v>24</v>
      </c>
      <c r="U326" s="25"/>
      <c r="V326" s="11" t="s">
        <v>24</v>
      </c>
      <c r="W326" s="70" t="s">
        <v>24</v>
      </c>
    </row>
    <row r="327" spans="1:23" ht="15" thickBot="1" x14ac:dyDescent="0.4">
      <c r="A327" s="31">
        <v>57762333</v>
      </c>
      <c r="B327" s="2" t="str">
        <f t="shared" si="19"/>
        <v>Daniel Kresse</v>
      </c>
      <c r="C327" s="2">
        <v>20012618</v>
      </c>
      <c r="D327" s="3">
        <v>45379.5546875</v>
      </c>
      <c r="E327" s="14">
        <v>45382</v>
      </c>
      <c r="F327" s="14">
        <v>45382</v>
      </c>
      <c r="G327" s="13">
        <v>45382.999305555553</v>
      </c>
      <c r="H327" s="15">
        <v>0</v>
      </c>
      <c r="I327" s="2" t="str">
        <f t="shared" si="22"/>
        <v>Posted to HRMS</v>
      </c>
      <c r="J327" s="18" t="str">
        <f>"Marked As Day Off"</f>
        <v>Marked As Day Off</v>
      </c>
      <c r="K327" s="32" t="str">
        <f>"N/A"</f>
        <v>N/A</v>
      </c>
      <c r="L327" s="80" t="s">
        <v>27</v>
      </c>
      <c r="M327" s="81" t="s">
        <v>24</v>
      </c>
      <c r="N327" s="16" t="s">
        <v>24</v>
      </c>
      <c r="O327" s="17" t="s">
        <v>24</v>
      </c>
      <c r="P327" s="17" t="s">
        <v>24</v>
      </c>
      <c r="Q327" s="17" t="s">
        <v>24</v>
      </c>
      <c r="R327" s="17" t="s">
        <v>24</v>
      </c>
      <c r="S327" s="17" t="s">
        <v>24</v>
      </c>
      <c r="T327" s="17" t="s">
        <v>24</v>
      </c>
      <c r="U327" s="25"/>
      <c r="V327" s="11" t="s">
        <v>24</v>
      </c>
      <c r="W327" s="70" t="s">
        <v>24</v>
      </c>
    </row>
    <row r="328" spans="1:23" ht="15" thickBot="1" x14ac:dyDescent="0.4">
      <c r="A328" s="31">
        <v>57915488</v>
      </c>
      <c r="B328" s="2" t="str">
        <f t="shared" si="19"/>
        <v>Daniel Kresse</v>
      </c>
      <c r="C328" s="2">
        <v>20012618</v>
      </c>
      <c r="D328" s="3">
        <v>45387.370162037034</v>
      </c>
      <c r="E328" s="14">
        <v>45383</v>
      </c>
      <c r="F328" s="13">
        <v>45383.333333333336</v>
      </c>
      <c r="G328" s="13">
        <v>45383.6875</v>
      </c>
      <c r="H328" s="15">
        <v>8</v>
      </c>
      <c r="I328" s="2" t="str">
        <f t="shared" si="22"/>
        <v>Posted to HRMS</v>
      </c>
      <c r="J328" s="18" t="str">
        <f>"On-site 24/7 Premium Pay"</f>
        <v>On-site 24/7 Premium Pay</v>
      </c>
      <c r="K328" s="32" t="str">
        <f>"WSH-CENT/SS WORKER"</f>
        <v>WSH-CENT/SS WORKER</v>
      </c>
      <c r="L328" s="80" t="s">
        <v>33</v>
      </c>
      <c r="M328" s="81">
        <v>5</v>
      </c>
      <c r="N328" s="16" t="s">
        <v>26</v>
      </c>
      <c r="O328" s="17" t="s">
        <v>24</v>
      </c>
      <c r="P328" s="17" t="s">
        <v>24</v>
      </c>
      <c r="Q328" s="17" t="s">
        <v>24</v>
      </c>
      <c r="R328" s="17" t="s">
        <v>24</v>
      </c>
      <c r="S328" s="17" t="s">
        <v>24</v>
      </c>
      <c r="T328" s="17" t="s">
        <v>24</v>
      </c>
      <c r="U328" s="25"/>
      <c r="V328" s="11" t="s">
        <v>24</v>
      </c>
      <c r="W328" s="70" t="s">
        <v>24</v>
      </c>
    </row>
    <row r="329" spans="1:23" ht="15" thickBot="1" x14ac:dyDescent="0.4">
      <c r="A329" s="31">
        <v>57915489</v>
      </c>
      <c r="B329" s="2" t="str">
        <f t="shared" si="19"/>
        <v>Daniel Kresse</v>
      </c>
      <c r="C329" s="2">
        <v>20012618</v>
      </c>
      <c r="D329" s="3">
        <v>45387.370162037034</v>
      </c>
      <c r="E329" s="14">
        <v>45384</v>
      </c>
      <c r="F329" s="13">
        <v>45384.333333333336</v>
      </c>
      <c r="G329" s="13">
        <v>45384.6875</v>
      </c>
      <c r="H329" s="15">
        <v>8</v>
      </c>
      <c r="I329" s="2" t="str">
        <f t="shared" si="22"/>
        <v>Posted to HRMS</v>
      </c>
      <c r="J329" s="18" t="str">
        <f>"On-site 24/7 Premium Pay"</f>
        <v>On-site 24/7 Premium Pay</v>
      </c>
      <c r="K329" s="32" t="str">
        <f>"WSH-CENT/SS WORKER"</f>
        <v>WSH-CENT/SS WORKER</v>
      </c>
      <c r="L329" s="80" t="s">
        <v>27</v>
      </c>
      <c r="M329" s="81" t="s">
        <v>24</v>
      </c>
      <c r="N329" s="16" t="s">
        <v>24</v>
      </c>
      <c r="O329" s="17" t="s">
        <v>24</v>
      </c>
      <c r="P329" s="17" t="s">
        <v>24</v>
      </c>
      <c r="Q329" s="17" t="s">
        <v>24</v>
      </c>
      <c r="R329" s="17" t="s">
        <v>24</v>
      </c>
      <c r="S329" s="17" t="s">
        <v>24</v>
      </c>
      <c r="T329" s="17" t="s">
        <v>24</v>
      </c>
      <c r="U329" s="25"/>
      <c r="V329" s="11" t="s">
        <v>24</v>
      </c>
      <c r="W329" s="70" t="s">
        <v>24</v>
      </c>
    </row>
    <row r="330" spans="1:23" ht="15" thickBot="1" x14ac:dyDescent="0.4">
      <c r="A330" s="31">
        <v>57915490</v>
      </c>
      <c r="B330" s="2" t="str">
        <f t="shared" si="19"/>
        <v>Daniel Kresse</v>
      </c>
      <c r="C330" s="2">
        <v>20012618</v>
      </c>
      <c r="D330" s="3">
        <v>45387.370173611111</v>
      </c>
      <c r="E330" s="14">
        <v>45385</v>
      </c>
      <c r="F330" s="13">
        <v>45385.333333333336</v>
      </c>
      <c r="G330" s="13">
        <v>45385.6875</v>
      </c>
      <c r="H330" s="15">
        <v>8</v>
      </c>
      <c r="I330" s="2" t="str">
        <f t="shared" si="22"/>
        <v>Posted to HRMS</v>
      </c>
      <c r="J330" s="18" t="str">
        <f>"On-site 24/7 Premium Pay"</f>
        <v>On-site 24/7 Premium Pay</v>
      </c>
      <c r="K330" s="32" t="str">
        <f>"WSH-CENT/SS WORKER"</f>
        <v>WSH-CENT/SS WORKER</v>
      </c>
      <c r="L330" s="80" t="s">
        <v>33</v>
      </c>
      <c r="M330" s="81">
        <v>5</v>
      </c>
      <c r="N330" s="16" t="s">
        <v>26</v>
      </c>
      <c r="O330" s="17" t="s">
        <v>24</v>
      </c>
      <c r="P330" s="17" t="s">
        <v>24</v>
      </c>
      <c r="Q330" s="17" t="s">
        <v>24</v>
      </c>
      <c r="R330" s="17" t="s">
        <v>24</v>
      </c>
      <c r="S330" s="17" t="s">
        <v>24</v>
      </c>
      <c r="T330" s="17" t="s">
        <v>24</v>
      </c>
      <c r="U330" s="25"/>
      <c r="V330" s="11" t="s">
        <v>24</v>
      </c>
      <c r="W330" s="70" t="s">
        <v>24</v>
      </c>
    </row>
    <row r="331" spans="1:23" ht="15" thickBot="1" x14ac:dyDescent="0.4">
      <c r="A331" s="31">
        <v>57915491</v>
      </c>
      <c r="B331" s="2" t="str">
        <f t="shared" si="19"/>
        <v>Daniel Kresse</v>
      </c>
      <c r="C331" s="2">
        <v>20012618</v>
      </c>
      <c r="D331" s="3">
        <v>45387.370185185187</v>
      </c>
      <c r="E331" s="14">
        <v>45386</v>
      </c>
      <c r="F331" s="13">
        <v>45386.333333333336</v>
      </c>
      <c r="G331" s="13">
        <v>45386.6875</v>
      </c>
      <c r="H331" s="15">
        <v>8</v>
      </c>
      <c r="I331" s="2" t="str">
        <f t="shared" si="22"/>
        <v>Posted to HRMS</v>
      </c>
      <c r="J331" s="18" t="str">
        <f>"On-site 24/7 Premium Pay"</f>
        <v>On-site 24/7 Premium Pay</v>
      </c>
      <c r="K331" s="32" t="str">
        <f>"WSH-CENT/SS WORKER"</f>
        <v>WSH-CENT/SS WORKER</v>
      </c>
      <c r="L331" s="80" t="s">
        <v>27</v>
      </c>
      <c r="M331" s="81" t="s">
        <v>24</v>
      </c>
      <c r="N331" s="16" t="s">
        <v>24</v>
      </c>
      <c r="O331" s="17" t="s">
        <v>24</v>
      </c>
      <c r="P331" s="17" t="s">
        <v>24</v>
      </c>
      <c r="Q331" s="17" t="s">
        <v>24</v>
      </c>
      <c r="R331" s="17" t="s">
        <v>24</v>
      </c>
      <c r="S331" s="17" t="s">
        <v>24</v>
      </c>
      <c r="T331" s="17" t="s">
        <v>24</v>
      </c>
      <c r="U331" s="25"/>
      <c r="V331" s="11" t="s">
        <v>24</v>
      </c>
      <c r="W331" s="70" t="s">
        <v>24</v>
      </c>
    </row>
    <row r="332" spans="1:23" ht="15" thickBot="1" x14ac:dyDescent="0.4">
      <c r="A332" s="31">
        <v>57915492</v>
      </c>
      <c r="B332" s="2" t="str">
        <f t="shared" si="19"/>
        <v>Daniel Kresse</v>
      </c>
      <c r="C332" s="2">
        <v>20012618</v>
      </c>
      <c r="D332" s="3">
        <v>45387.370196759257</v>
      </c>
      <c r="E332" s="14">
        <v>45387</v>
      </c>
      <c r="F332" s="13">
        <v>45387.333333333336</v>
      </c>
      <c r="G332" s="13">
        <v>45387.6875</v>
      </c>
      <c r="H332" s="15">
        <v>8</v>
      </c>
      <c r="I332" s="2" t="str">
        <f t="shared" si="22"/>
        <v>Posted to HRMS</v>
      </c>
      <c r="J332" s="18" t="str">
        <f>"On-site 24/7 Premium Pay"</f>
        <v>On-site 24/7 Premium Pay</v>
      </c>
      <c r="K332" s="32" t="str">
        <f>"WSH-CENT/SS WORKER"</f>
        <v>WSH-CENT/SS WORKER</v>
      </c>
      <c r="L332" s="80" t="s">
        <v>64</v>
      </c>
      <c r="M332" s="81">
        <v>15.5</v>
      </c>
      <c r="N332" s="16" t="s">
        <v>31</v>
      </c>
      <c r="O332" s="17">
        <v>0.5</v>
      </c>
      <c r="P332" s="17" t="s">
        <v>70</v>
      </c>
      <c r="Q332" s="17">
        <v>1200</v>
      </c>
      <c r="R332" s="17">
        <v>50.53</v>
      </c>
      <c r="S332" s="17">
        <v>52.95</v>
      </c>
      <c r="T332" s="17">
        <f>(R332*O332)+(S332*O332)</f>
        <v>51.74</v>
      </c>
      <c r="U332" s="25"/>
      <c r="V332" s="11" t="s">
        <v>24</v>
      </c>
      <c r="W332" s="70" t="s">
        <v>24</v>
      </c>
    </row>
    <row r="333" spans="1:23" ht="15" thickBot="1" x14ac:dyDescent="0.4">
      <c r="A333" s="31">
        <v>57915493</v>
      </c>
      <c r="B333" s="2" t="str">
        <f t="shared" ref="B333:B396" si="23">"Daniel Kresse"</f>
        <v>Daniel Kresse</v>
      </c>
      <c r="C333" s="2">
        <v>20012618</v>
      </c>
      <c r="D333" s="3">
        <v>45387.370219907411</v>
      </c>
      <c r="E333" s="14">
        <v>45388</v>
      </c>
      <c r="F333" s="14">
        <v>45388</v>
      </c>
      <c r="G333" s="13">
        <v>45388.999305555553</v>
      </c>
      <c r="H333" s="15">
        <v>0</v>
      </c>
      <c r="I333" s="2" t="str">
        <f t="shared" si="22"/>
        <v>Posted to HRMS</v>
      </c>
      <c r="J333" s="18" t="str">
        <f>"Marked As Day Off"</f>
        <v>Marked As Day Off</v>
      </c>
      <c r="K333" s="32" t="str">
        <f>"N/A"</f>
        <v>N/A</v>
      </c>
      <c r="L333" s="80" t="s">
        <v>39</v>
      </c>
      <c r="M333" s="81">
        <v>12</v>
      </c>
      <c r="N333" s="16" t="s">
        <v>26</v>
      </c>
      <c r="O333" s="17" t="s">
        <v>24</v>
      </c>
      <c r="P333" s="17" t="s">
        <v>24</v>
      </c>
      <c r="Q333" s="17" t="s">
        <v>24</v>
      </c>
      <c r="R333" s="17" t="s">
        <v>24</v>
      </c>
      <c r="S333" s="17" t="s">
        <v>24</v>
      </c>
      <c r="T333" s="17" t="s">
        <v>24</v>
      </c>
      <c r="U333" s="25"/>
      <c r="V333" s="11" t="s">
        <v>24</v>
      </c>
      <c r="W333" s="70" t="s">
        <v>24</v>
      </c>
    </row>
    <row r="334" spans="1:23" ht="15" thickBot="1" x14ac:dyDescent="0.4">
      <c r="A334" s="31">
        <v>57915495</v>
      </c>
      <c r="B334" s="2" t="str">
        <f t="shared" si="23"/>
        <v>Daniel Kresse</v>
      </c>
      <c r="C334" s="2">
        <v>20012618</v>
      </c>
      <c r="D334" s="3">
        <v>45387.37023148148</v>
      </c>
      <c r="E334" s="14">
        <v>45389</v>
      </c>
      <c r="F334" s="14">
        <v>45389</v>
      </c>
      <c r="G334" s="13">
        <v>45389.999305555553</v>
      </c>
      <c r="H334" s="15">
        <v>0</v>
      </c>
      <c r="I334" s="2" t="str">
        <f t="shared" si="22"/>
        <v>Posted to HRMS</v>
      </c>
      <c r="J334" s="18" t="str">
        <f>"Marked As Day Off"</f>
        <v>Marked As Day Off</v>
      </c>
      <c r="K334" s="32" t="str">
        <f>"N/A"</f>
        <v>N/A</v>
      </c>
      <c r="L334" s="80" t="s">
        <v>39</v>
      </c>
      <c r="M334" s="81">
        <v>12</v>
      </c>
      <c r="N334" s="16" t="s">
        <v>26</v>
      </c>
      <c r="O334" s="17" t="s">
        <v>24</v>
      </c>
      <c r="P334" s="17" t="s">
        <v>24</v>
      </c>
      <c r="Q334" s="17" t="s">
        <v>24</v>
      </c>
      <c r="R334" s="17" t="s">
        <v>24</v>
      </c>
      <c r="S334" s="17" t="s">
        <v>24</v>
      </c>
      <c r="T334" s="17" t="s">
        <v>24</v>
      </c>
      <c r="U334" s="25"/>
      <c r="V334" s="11" t="s">
        <v>24</v>
      </c>
      <c r="W334" s="70" t="s">
        <v>24</v>
      </c>
    </row>
    <row r="335" spans="1:23" ht="15" thickBot="1" x14ac:dyDescent="0.4">
      <c r="A335" s="31">
        <v>57999014</v>
      </c>
      <c r="B335" s="2" t="str">
        <f t="shared" si="23"/>
        <v>Daniel Kresse</v>
      </c>
      <c r="C335" s="2">
        <v>20012618</v>
      </c>
      <c r="D335" s="3">
        <v>45393.471400462964</v>
      </c>
      <c r="E335" s="14">
        <v>45390</v>
      </c>
      <c r="F335" s="13">
        <v>45390.333333333336</v>
      </c>
      <c r="G335" s="13">
        <v>45390.6875</v>
      </c>
      <c r="H335" s="15">
        <v>8</v>
      </c>
      <c r="I335" s="2" t="str">
        <f t="shared" si="22"/>
        <v>Posted to HRMS</v>
      </c>
      <c r="J335" s="18" t="str">
        <f>"On-site 24/7 Premium Pay"</f>
        <v>On-site 24/7 Premium Pay</v>
      </c>
      <c r="K335" s="32" t="str">
        <f>"WSH-CENT/SS WORKER"</f>
        <v>WSH-CENT/SS WORKER</v>
      </c>
      <c r="L335" s="80" t="s">
        <v>49</v>
      </c>
      <c r="M335" s="81">
        <v>8</v>
      </c>
      <c r="N335" s="16" t="s">
        <v>31</v>
      </c>
      <c r="O335" s="17">
        <v>0.5</v>
      </c>
      <c r="P335" s="17" t="s">
        <v>50</v>
      </c>
      <c r="Q335" s="17">
        <v>1200</v>
      </c>
      <c r="R335" s="17">
        <v>50.53</v>
      </c>
      <c r="S335" s="17">
        <v>52.95</v>
      </c>
      <c r="T335" s="17">
        <f>(R335*O335)+(S335*O335)</f>
        <v>51.74</v>
      </c>
      <c r="U335" s="25"/>
      <c r="V335" s="11" t="s">
        <v>24</v>
      </c>
      <c r="W335" s="70" t="s">
        <v>24</v>
      </c>
    </row>
    <row r="336" spans="1:23" ht="15" thickBot="1" x14ac:dyDescent="0.4">
      <c r="A336" s="31">
        <v>57999016</v>
      </c>
      <c r="B336" s="2" t="str">
        <f t="shared" si="23"/>
        <v>Daniel Kresse</v>
      </c>
      <c r="C336" s="2">
        <v>20012618</v>
      </c>
      <c r="D336" s="3">
        <v>45393.471412037034</v>
      </c>
      <c r="E336" s="14">
        <v>45391</v>
      </c>
      <c r="F336" s="13">
        <v>45391.333333333336</v>
      </c>
      <c r="G336" s="13">
        <v>45391.6875</v>
      </c>
      <c r="H336" s="15">
        <v>8</v>
      </c>
      <c r="I336" s="2" t="str">
        <f t="shared" si="22"/>
        <v>Posted to HRMS</v>
      </c>
      <c r="J336" s="18" t="str">
        <f>"On-site 24/7 Premium Pay"</f>
        <v>On-site 24/7 Premium Pay</v>
      </c>
      <c r="K336" s="32" t="str">
        <f>"WSH-CENT/SS WORKER"</f>
        <v>WSH-CENT/SS WORKER</v>
      </c>
      <c r="L336" s="80" t="s">
        <v>49</v>
      </c>
      <c r="M336" s="81">
        <v>8</v>
      </c>
      <c r="N336" s="16" t="s">
        <v>31</v>
      </c>
      <c r="O336" s="17">
        <v>0.5</v>
      </c>
      <c r="P336" s="17" t="s">
        <v>50</v>
      </c>
      <c r="Q336" s="17">
        <v>1200</v>
      </c>
      <c r="R336" s="17">
        <v>50.53</v>
      </c>
      <c r="S336" s="17">
        <v>52.95</v>
      </c>
      <c r="T336" s="17">
        <f>(R336*O336)+(S336*O336)</f>
        <v>51.74</v>
      </c>
      <c r="U336" s="25"/>
      <c r="V336" s="11" t="s">
        <v>24</v>
      </c>
      <c r="W336" s="70" t="s">
        <v>24</v>
      </c>
    </row>
    <row r="337" spans="1:23" ht="15" thickBot="1" x14ac:dyDescent="0.4">
      <c r="A337" s="31">
        <v>57999018</v>
      </c>
      <c r="B337" s="2" t="str">
        <f t="shared" si="23"/>
        <v>Daniel Kresse</v>
      </c>
      <c r="C337" s="2">
        <v>20012618</v>
      </c>
      <c r="D337" s="3">
        <v>45393.47146990741</v>
      </c>
      <c r="E337" s="14">
        <v>45392</v>
      </c>
      <c r="F337" s="13">
        <v>45392.333333333336</v>
      </c>
      <c r="G337" s="13">
        <v>45392.6875</v>
      </c>
      <c r="H337" s="15">
        <v>8</v>
      </c>
      <c r="I337" s="2" t="str">
        <f t="shared" si="22"/>
        <v>Posted to HRMS</v>
      </c>
      <c r="J337" s="18" t="str">
        <f>"Regular Hours Worked (full time/salary)"</f>
        <v>Regular Hours Worked (full time/salary)</v>
      </c>
      <c r="K337" s="32" t="str">
        <f>"WSH-CENT/SS WORKER"</f>
        <v>WSH-CENT/SS WORKER</v>
      </c>
      <c r="L337" s="80" t="s">
        <v>33</v>
      </c>
      <c r="M337" s="81">
        <v>5</v>
      </c>
      <c r="N337" s="16" t="s">
        <v>26</v>
      </c>
      <c r="O337" s="17" t="s">
        <v>24</v>
      </c>
      <c r="P337" s="17" t="s">
        <v>24</v>
      </c>
      <c r="Q337" s="17" t="s">
        <v>24</v>
      </c>
      <c r="R337" s="17" t="s">
        <v>24</v>
      </c>
      <c r="S337" s="17" t="s">
        <v>24</v>
      </c>
      <c r="T337" s="17" t="s">
        <v>24</v>
      </c>
      <c r="U337" s="25"/>
      <c r="V337" s="11" t="s">
        <v>24</v>
      </c>
      <c r="W337" s="70" t="s">
        <v>24</v>
      </c>
    </row>
    <row r="338" spans="1:23" ht="15" thickBot="1" x14ac:dyDescent="0.4">
      <c r="A338" s="31">
        <v>57999017</v>
      </c>
      <c r="B338" s="2" t="str">
        <f t="shared" si="23"/>
        <v>Daniel Kresse</v>
      </c>
      <c r="C338" s="2">
        <v>20012618</v>
      </c>
      <c r="D338" s="3">
        <v>45393.471435185187</v>
      </c>
      <c r="E338" s="14">
        <v>45393</v>
      </c>
      <c r="F338" s="13">
        <v>45393.333333333336</v>
      </c>
      <c r="G338" s="13">
        <v>45393.6875</v>
      </c>
      <c r="H338" s="15">
        <v>8</v>
      </c>
      <c r="I338" s="2" t="str">
        <f t="shared" si="22"/>
        <v>Posted to HRMS</v>
      </c>
      <c r="J338" s="18" t="str">
        <f>"On-site 24/7 Premium Pay"</f>
        <v>On-site 24/7 Premium Pay</v>
      </c>
      <c r="K338" s="32" t="str">
        <f>"WSH-CENT/SS WORKER"</f>
        <v>WSH-CENT/SS WORKER</v>
      </c>
      <c r="L338" s="80" t="s">
        <v>27</v>
      </c>
      <c r="M338" s="81" t="s">
        <v>24</v>
      </c>
      <c r="N338" s="16" t="s">
        <v>24</v>
      </c>
      <c r="O338" s="17" t="s">
        <v>24</v>
      </c>
      <c r="P338" s="17" t="s">
        <v>24</v>
      </c>
      <c r="Q338" s="17" t="s">
        <v>24</v>
      </c>
      <c r="R338" s="17" t="s">
        <v>24</v>
      </c>
      <c r="S338" s="17" t="s">
        <v>24</v>
      </c>
      <c r="T338" s="17" t="s">
        <v>24</v>
      </c>
      <c r="U338" s="25"/>
      <c r="V338" s="11" t="s">
        <v>24</v>
      </c>
      <c r="W338" s="70" t="s">
        <v>24</v>
      </c>
    </row>
    <row r="339" spans="1:23" ht="15" thickBot="1" x14ac:dyDescent="0.4">
      <c r="A339" s="31">
        <v>58069805</v>
      </c>
      <c r="B339" s="2" t="str">
        <f t="shared" si="23"/>
        <v>Daniel Kresse</v>
      </c>
      <c r="C339" s="2">
        <v>20012618</v>
      </c>
      <c r="D339" s="3">
        <v>45397.604178240741</v>
      </c>
      <c r="E339" s="14">
        <v>45394</v>
      </c>
      <c r="F339" s="13">
        <v>45394.333333333336</v>
      </c>
      <c r="G339" s="13">
        <v>45394.6875</v>
      </c>
      <c r="H339" s="15">
        <v>8</v>
      </c>
      <c r="I339" s="2" t="str">
        <f t="shared" si="22"/>
        <v>Posted to HRMS</v>
      </c>
      <c r="J339" s="18" t="str">
        <f>"On-site 24/7 Premium Pay"</f>
        <v>On-site 24/7 Premium Pay</v>
      </c>
      <c r="K339" s="32" t="str">
        <f>"WSH-CENT/SS WORKER"</f>
        <v>WSH-CENT/SS WORKER</v>
      </c>
      <c r="L339" s="80" t="s">
        <v>33</v>
      </c>
      <c r="M339" s="81">
        <v>5</v>
      </c>
      <c r="N339" s="16" t="s">
        <v>26</v>
      </c>
      <c r="O339" s="17" t="s">
        <v>24</v>
      </c>
      <c r="P339" s="17" t="s">
        <v>24</v>
      </c>
      <c r="Q339" s="17" t="s">
        <v>24</v>
      </c>
      <c r="R339" s="17" t="s">
        <v>24</v>
      </c>
      <c r="S339" s="17" t="s">
        <v>24</v>
      </c>
      <c r="T339" s="17" t="s">
        <v>24</v>
      </c>
      <c r="U339" s="25"/>
      <c r="V339" s="11" t="s">
        <v>24</v>
      </c>
      <c r="W339" s="70" t="s">
        <v>24</v>
      </c>
    </row>
    <row r="340" spans="1:23" ht="15" thickBot="1" x14ac:dyDescent="0.4">
      <c r="A340" s="31">
        <v>57915497</v>
      </c>
      <c r="B340" s="2" t="str">
        <f t="shared" si="23"/>
        <v>Daniel Kresse</v>
      </c>
      <c r="C340" s="2">
        <v>20012618</v>
      </c>
      <c r="D340" s="3">
        <v>45387.37027777778</v>
      </c>
      <c r="E340" s="14">
        <v>45395</v>
      </c>
      <c r="F340" s="14">
        <v>45395</v>
      </c>
      <c r="G340" s="13">
        <v>45395.999305555553</v>
      </c>
      <c r="H340" s="15">
        <v>0</v>
      </c>
      <c r="I340" s="2" t="str">
        <f t="shared" si="22"/>
        <v>Posted to HRMS</v>
      </c>
      <c r="J340" s="18" t="str">
        <f>"Marked As Day Off"</f>
        <v>Marked As Day Off</v>
      </c>
      <c r="K340" s="32" t="str">
        <f>"N/A"</f>
        <v>N/A</v>
      </c>
      <c r="L340" s="80" t="s">
        <v>53</v>
      </c>
      <c r="M340" s="81">
        <v>2</v>
      </c>
      <c r="N340" s="16" t="s">
        <v>26</v>
      </c>
      <c r="O340" s="17" t="s">
        <v>24</v>
      </c>
      <c r="P340" s="17" t="s">
        <v>24</v>
      </c>
      <c r="Q340" s="17" t="s">
        <v>24</v>
      </c>
      <c r="R340" s="17" t="s">
        <v>24</v>
      </c>
      <c r="S340" s="17" t="s">
        <v>24</v>
      </c>
      <c r="T340" s="17" t="s">
        <v>24</v>
      </c>
      <c r="U340" s="25"/>
      <c r="V340" s="11" t="s">
        <v>24</v>
      </c>
      <c r="W340" s="70" t="s">
        <v>24</v>
      </c>
    </row>
    <row r="341" spans="1:23" ht="15" thickBot="1" x14ac:dyDescent="0.4">
      <c r="A341" s="31">
        <v>57915496</v>
      </c>
      <c r="B341" s="2" t="str">
        <f t="shared" si="23"/>
        <v>Daniel Kresse</v>
      </c>
      <c r="C341" s="2">
        <v>20012618</v>
      </c>
      <c r="D341" s="3">
        <v>45387.370254629626</v>
      </c>
      <c r="E341" s="14">
        <v>45396</v>
      </c>
      <c r="F341" s="14">
        <v>45396</v>
      </c>
      <c r="G341" s="13">
        <v>45396.999305555553</v>
      </c>
      <c r="H341" s="15">
        <v>0</v>
      </c>
      <c r="I341" s="2" t="str">
        <f t="shared" si="22"/>
        <v>Posted to HRMS</v>
      </c>
      <c r="J341" s="18" t="str">
        <f>"Marked As Day Off"</f>
        <v>Marked As Day Off</v>
      </c>
      <c r="K341" s="32" t="str">
        <f>"N/A"</f>
        <v>N/A</v>
      </c>
      <c r="L341" s="80" t="s">
        <v>33</v>
      </c>
      <c r="M341" s="81">
        <v>5</v>
      </c>
      <c r="N341" s="16" t="s">
        <v>26</v>
      </c>
      <c r="O341" s="17" t="s">
        <v>24</v>
      </c>
      <c r="P341" s="17" t="s">
        <v>24</v>
      </c>
      <c r="Q341" s="17" t="s">
        <v>24</v>
      </c>
      <c r="R341" s="17" t="s">
        <v>24</v>
      </c>
      <c r="S341" s="17" t="s">
        <v>24</v>
      </c>
      <c r="T341" s="17" t="s">
        <v>24</v>
      </c>
      <c r="U341" s="25"/>
      <c r="V341" s="11" t="s">
        <v>24</v>
      </c>
      <c r="W341" s="70" t="s">
        <v>24</v>
      </c>
    </row>
    <row r="342" spans="1:23" ht="15" thickBot="1" x14ac:dyDescent="0.4">
      <c r="A342" s="31">
        <v>58066946</v>
      </c>
      <c r="B342" s="2" t="str">
        <f t="shared" si="23"/>
        <v>Daniel Kresse</v>
      </c>
      <c r="C342" s="2">
        <v>20012618</v>
      </c>
      <c r="D342" s="3">
        <v>45397.482789351852</v>
      </c>
      <c r="E342" s="14">
        <v>45397</v>
      </c>
      <c r="F342" s="13">
        <v>45397.333333333336</v>
      </c>
      <c r="G342" s="13">
        <v>45397.6875</v>
      </c>
      <c r="H342" s="15">
        <v>8</v>
      </c>
      <c r="I342" s="2" t="str">
        <f t="shared" si="22"/>
        <v>Posted to HRMS</v>
      </c>
      <c r="J342" s="18" t="str">
        <f>"On-site 24/7 Premium Pay"</f>
        <v>On-site 24/7 Premium Pay</v>
      </c>
      <c r="K342" s="32" t="str">
        <f>"WSH-CENT/SS WORKER"</f>
        <v>WSH-CENT/SS WORKER</v>
      </c>
      <c r="L342" s="80" t="s">
        <v>33</v>
      </c>
      <c r="M342" s="81">
        <v>5</v>
      </c>
      <c r="N342" s="16" t="s">
        <v>26</v>
      </c>
      <c r="O342" s="17" t="s">
        <v>24</v>
      </c>
      <c r="P342" s="17" t="s">
        <v>24</v>
      </c>
      <c r="Q342" s="17" t="s">
        <v>24</v>
      </c>
      <c r="R342" s="17" t="s">
        <v>24</v>
      </c>
      <c r="S342" s="17" t="s">
        <v>24</v>
      </c>
      <c r="T342" s="17" t="s">
        <v>24</v>
      </c>
      <c r="U342" s="25"/>
      <c r="V342" s="11" t="s">
        <v>24</v>
      </c>
      <c r="W342" s="70" t="s">
        <v>24</v>
      </c>
    </row>
    <row r="343" spans="1:23" ht="15" thickBot="1" x14ac:dyDescent="0.4">
      <c r="A343" s="31">
        <v>58304807</v>
      </c>
      <c r="B343" s="2" t="str">
        <f t="shared" si="23"/>
        <v>Daniel Kresse</v>
      </c>
      <c r="C343" s="2">
        <v>20012618</v>
      </c>
      <c r="D343" s="3">
        <v>45411.474675925929</v>
      </c>
      <c r="E343" s="14">
        <v>45398</v>
      </c>
      <c r="F343" s="13">
        <v>45398.333333333336</v>
      </c>
      <c r="G343" s="13">
        <v>45398.6875</v>
      </c>
      <c r="H343" s="15">
        <v>8</v>
      </c>
      <c r="I343" s="2" t="str">
        <f t="shared" si="22"/>
        <v>Posted to HRMS</v>
      </c>
      <c r="J343" s="18" t="str">
        <f>"On-site 24/7 Premium Pay"</f>
        <v>On-site 24/7 Premium Pay</v>
      </c>
      <c r="K343" s="32" t="str">
        <f>"WSH-CENT/SS WORKER"</f>
        <v>WSH-CENT/SS WORKER</v>
      </c>
      <c r="L343" s="80" t="s">
        <v>27</v>
      </c>
      <c r="M343" s="81" t="s">
        <v>24</v>
      </c>
      <c r="N343" s="16" t="s">
        <v>24</v>
      </c>
      <c r="O343" s="17" t="s">
        <v>24</v>
      </c>
      <c r="P343" s="17" t="s">
        <v>24</v>
      </c>
      <c r="Q343" s="17" t="s">
        <v>24</v>
      </c>
      <c r="R343" s="17" t="s">
        <v>24</v>
      </c>
      <c r="S343" s="17" t="s">
        <v>24</v>
      </c>
      <c r="T343" s="17" t="s">
        <v>24</v>
      </c>
      <c r="U343" s="25"/>
      <c r="V343" s="11" t="s">
        <v>24</v>
      </c>
      <c r="W343" s="70" t="s">
        <v>24</v>
      </c>
    </row>
    <row r="344" spans="1:23" ht="15" thickBot="1" x14ac:dyDescent="0.4">
      <c r="A344" s="31">
        <v>58304808</v>
      </c>
      <c r="B344" s="2" t="str">
        <f t="shared" si="23"/>
        <v>Daniel Kresse</v>
      </c>
      <c r="C344" s="2">
        <v>20012618</v>
      </c>
      <c r="D344" s="3">
        <v>45411.474687499998</v>
      </c>
      <c r="E344" s="14">
        <v>45399</v>
      </c>
      <c r="F344" s="13">
        <v>45399.333333333336</v>
      </c>
      <c r="G344" s="13">
        <v>45399.6875</v>
      </c>
      <c r="H344" s="15">
        <v>8</v>
      </c>
      <c r="I344" s="2" t="str">
        <f t="shared" si="22"/>
        <v>Posted to HRMS</v>
      </c>
      <c r="J344" s="18" t="str">
        <f>"On-site 24/7 Premium Pay"</f>
        <v>On-site 24/7 Premium Pay</v>
      </c>
      <c r="K344" s="32" t="str">
        <f>"WSH-CENT/SS WORKER"</f>
        <v>WSH-CENT/SS WORKER</v>
      </c>
      <c r="L344" s="80" t="s">
        <v>64</v>
      </c>
      <c r="M344" s="81">
        <v>15.5</v>
      </c>
      <c r="N344" s="16" t="s">
        <v>31</v>
      </c>
      <c r="O344" s="17">
        <v>0.5</v>
      </c>
      <c r="P344" s="17" t="s">
        <v>70</v>
      </c>
      <c r="Q344" s="17">
        <v>1200</v>
      </c>
      <c r="R344" s="17">
        <v>50.53</v>
      </c>
      <c r="S344" s="17">
        <v>52.95</v>
      </c>
      <c r="T344" s="17">
        <f t="shared" ref="T344:T346" si="24">(R344*O344)+(S344*O344)</f>
        <v>51.74</v>
      </c>
      <c r="U344" s="97" t="s">
        <v>176</v>
      </c>
      <c r="V344" s="91">
        <f>SUM(H344:H345)*R344</f>
        <v>808.48</v>
      </c>
      <c r="W344" s="94">
        <f>SUM(M344:M345)*S344</f>
        <v>1641.45</v>
      </c>
    </row>
    <row r="345" spans="1:23" ht="15" thickBot="1" x14ac:dyDescent="0.4">
      <c r="A345" s="31">
        <v>58304809</v>
      </c>
      <c r="B345" s="2" t="str">
        <f t="shared" si="23"/>
        <v>Daniel Kresse</v>
      </c>
      <c r="C345" s="2">
        <v>20012618</v>
      </c>
      <c r="D345" s="3">
        <v>45411.474699074075</v>
      </c>
      <c r="E345" s="14">
        <v>45400</v>
      </c>
      <c r="F345" s="13">
        <v>45400.333333333336</v>
      </c>
      <c r="G345" s="13">
        <v>45400.6875</v>
      </c>
      <c r="H345" s="15">
        <v>8</v>
      </c>
      <c r="I345" s="2" t="str">
        <f t="shared" si="22"/>
        <v>Posted to HRMS</v>
      </c>
      <c r="J345" s="18" t="str">
        <f>"On-site 24/7 Premium Pay"</f>
        <v>On-site 24/7 Premium Pay</v>
      </c>
      <c r="K345" s="32" t="str">
        <f>"WSH-CENT/SS WORKER"</f>
        <v>WSH-CENT/SS WORKER</v>
      </c>
      <c r="L345" s="80" t="s">
        <v>64</v>
      </c>
      <c r="M345" s="81">
        <v>15.5</v>
      </c>
      <c r="N345" s="16" t="s">
        <v>31</v>
      </c>
      <c r="O345" s="17">
        <v>0.5</v>
      </c>
      <c r="P345" s="17" t="s">
        <v>70</v>
      </c>
      <c r="Q345" s="17">
        <v>1200</v>
      </c>
      <c r="R345" s="17">
        <v>50.53</v>
      </c>
      <c r="S345" s="17">
        <v>52.95</v>
      </c>
      <c r="T345" s="17">
        <f t="shared" si="24"/>
        <v>51.74</v>
      </c>
      <c r="U345" s="97"/>
      <c r="V345" s="93"/>
      <c r="W345" s="96"/>
    </row>
    <row r="346" spans="1:23" ht="15" thickBot="1" x14ac:dyDescent="0.4">
      <c r="A346" s="31">
        <v>58304810</v>
      </c>
      <c r="B346" s="2" t="str">
        <f t="shared" si="23"/>
        <v>Daniel Kresse</v>
      </c>
      <c r="C346" s="2">
        <v>20012618</v>
      </c>
      <c r="D346" s="3">
        <v>45411.474722222221</v>
      </c>
      <c r="E346" s="14">
        <v>45401</v>
      </c>
      <c r="F346" s="13">
        <v>45401.333333333336</v>
      </c>
      <c r="G346" s="13">
        <v>45401.6875</v>
      </c>
      <c r="H346" s="15">
        <v>8</v>
      </c>
      <c r="I346" s="2" t="str">
        <f t="shared" si="22"/>
        <v>Posted to HRMS</v>
      </c>
      <c r="J346" s="18" t="str">
        <f>"On-site 24/7 Premium Pay"</f>
        <v>On-site 24/7 Premium Pay</v>
      </c>
      <c r="K346" s="32" t="str">
        <f>"WSH-CENT/SS WORKER"</f>
        <v>WSH-CENT/SS WORKER</v>
      </c>
      <c r="L346" s="80" t="s">
        <v>54</v>
      </c>
      <c r="M346" s="81">
        <v>2</v>
      </c>
      <c r="N346" s="16" t="s">
        <v>31</v>
      </c>
      <c r="O346" s="17">
        <v>0.5</v>
      </c>
      <c r="P346" s="17" t="s">
        <v>50</v>
      </c>
      <c r="Q346" s="17">
        <v>1200</v>
      </c>
      <c r="R346" s="17">
        <v>50.53</v>
      </c>
      <c r="S346" s="17">
        <v>52.95</v>
      </c>
      <c r="T346" s="17">
        <f t="shared" si="24"/>
        <v>51.74</v>
      </c>
      <c r="U346" s="25"/>
      <c r="V346" s="11" t="s">
        <v>24</v>
      </c>
      <c r="W346" s="70" t="s">
        <v>24</v>
      </c>
    </row>
    <row r="347" spans="1:23" ht="15" thickBot="1" x14ac:dyDescent="0.4">
      <c r="A347" s="31">
        <v>58304811</v>
      </c>
      <c r="B347" s="2" t="str">
        <f t="shared" si="23"/>
        <v>Daniel Kresse</v>
      </c>
      <c r="C347" s="2">
        <v>20012618</v>
      </c>
      <c r="D347" s="3">
        <v>45411.474733796298</v>
      </c>
      <c r="E347" s="14">
        <v>45402</v>
      </c>
      <c r="F347" s="14">
        <v>45402</v>
      </c>
      <c r="G347" s="13">
        <v>45402.999305555553</v>
      </c>
      <c r="H347" s="15">
        <v>0</v>
      </c>
      <c r="I347" s="2" t="str">
        <f t="shared" si="22"/>
        <v>Posted to HRMS</v>
      </c>
      <c r="J347" s="18" t="str">
        <f>"Marked As Day Off"</f>
        <v>Marked As Day Off</v>
      </c>
      <c r="K347" s="32" t="str">
        <f>"N/A"</f>
        <v>N/A</v>
      </c>
      <c r="L347" s="80" t="s">
        <v>27</v>
      </c>
      <c r="M347" s="81" t="s">
        <v>24</v>
      </c>
      <c r="N347" s="16" t="s">
        <v>24</v>
      </c>
      <c r="O347" s="17" t="s">
        <v>24</v>
      </c>
      <c r="P347" s="17" t="s">
        <v>24</v>
      </c>
      <c r="Q347" s="17" t="s">
        <v>24</v>
      </c>
      <c r="R347" s="17" t="s">
        <v>24</v>
      </c>
      <c r="S347" s="17" t="s">
        <v>24</v>
      </c>
      <c r="T347" s="17" t="s">
        <v>24</v>
      </c>
      <c r="U347" s="25"/>
      <c r="V347" s="11" t="s">
        <v>24</v>
      </c>
      <c r="W347" s="70" t="s">
        <v>24</v>
      </c>
    </row>
    <row r="348" spans="1:23" ht="15" thickBot="1" x14ac:dyDescent="0.4">
      <c r="A348" s="31">
        <v>58304812</v>
      </c>
      <c r="B348" s="2" t="str">
        <f t="shared" si="23"/>
        <v>Daniel Kresse</v>
      </c>
      <c r="C348" s="2">
        <v>20012618</v>
      </c>
      <c r="D348" s="3">
        <v>45411.474745370368</v>
      </c>
      <c r="E348" s="14">
        <v>45403</v>
      </c>
      <c r="F348" s="14">
        <v>45403</v>
      </c>
      <c r="G348" s="13">
        <v>45403.999305555553</v>
      </c>
      <c r="H348" s="15">
        <v>0</v>
      </c>
      <c r="I348" s="2" t="str">
        <f t="shared" si="22"/>
        <v>Posted to HRMS</v>
      </c>
      <c r="J348" s="18" t="str">
        <f>"Marked As Day Off"</f>
        <v>Marked As Day Off</v>
      </c>
      <c r="K348" s="32" t="str">
        <f>"N/A"</f>
        <v>N/A</v>
      </c>
      <c r="L348" s="80" t="s">
        <v>39</v>
      </c>
      <c r="M348" s="81">
        <v>12</v>
      </c>
      <c r="N348" s="16" t="s">
        <v>26</v>
      </c>
      <c r="O348" s="17" t="s">
        <v>24</v>
      </c>
      <c r="P348" s="17" t="s">
        <v>24</v>
      </c>
      <c r="Q348" s="17" t="s">
        <v>24</v>
      </c>
      <c r="R348" s="17" t="s">
        <v>24</v>
      </c>
      <c r="S348" s="17" t="s">
        <v>24</v>
      </c>
      <c r="T348" s="17" t="s">
        <v>24</v>
      </c>
      <c r="U348" s="25"/>
      <c r="V348" s="11" t="s">
        <v>24</v>
      </c>
      <c r="W348" s="70" t="s">
        <v>24</v>
      </c>
    </row>
    <row r="349" spans="1:23" ht="15" thickBot="1" x14ac:dyDescent="0.4">
      <c r="A349" s="31">
        <v>58304814</v>
      </c>
      <c r="B349" s="2" t="str">
        <f t="shared" si="23"/>
        <v>Daniel Kresse</v>
      </c>
      <c r="C349" s="2">
        <v>20012618</v>
      </c>
      <c r="D349" s="3">
        <v>45411.474768518521</v>
      </c>
      <c r="E349" s="14">
        <v>45405</v>
      </c>
      <c r="F349" s="13">
        <v>45405.333333333336</v>
      </c>
      <c r="G349" s="13">
        <v>45405.6875</v>
      </c>
      <c r="H349" s="15">
        <v>8</v>
      </c>
      <c r="I349" s="2" t="str">
        <f t="shared" si="22"/>
        <v>Posted to HRMS</v>
      </c>
      <c r="J349" s="18" t="str">
        <f>"On-site 24/7 Premium Pay"</f>
        <v>On-site 24/7 Premium Pay</v>
      </c>
      <c r="K349" s="32" t="str">
        <f>"WSH-CENT/SS WORKER"</f>
        <v>WSH-CENT/SS WORKER</v>
      </c>
      <c r="L349" s="80" t="s">
        <v>27</v>
      </c>
      <c r="M349" s="81" t="s">
        <v>24</v>
      </c>
      <c r="N349" s="16" t="s">
        <v>24</v>
      </c>
      <c r="O349" s="17" t="s">
        <v>24</v>
      </c>
      <c r="P349" s="17" t="s">
        <v>24</v>
      </c>
      <c r="Q349" s="17" t="s">
        <v>24</v>
      </c>
      <c r="R349" s="17" t="s">
        <v>24</v>
      </c>
      <c r="S349" s="17" t="s">
        <v>24</v>
      </c>
      <c r="T349" s="17" t="s">
        <v>24</v>
      </c>
      <c r="U349" s="25"/>
      <c r="V349" s="11" t="s">
        <v>24</v>
      </c>
      <c r="W349" s="70" t="s">
        <v>24</v>
      </c>
    </row>
    <row r="350" spans="1:23" ht="15" thickBot="1" x14ac:dyDescent="0.4">
      <c r="A350" s="31">
        <v>58304815</v>
      </c>
      <c r="B350" s="2" t="str">
        <f t="shared" si="23"/>
        <v>Daniel Kresse</v>
      </c>
      <c r="C350" s="2">
        <v>20012618</v>
      </c>
      <c r="D350" s="3">
        <v>45411.474780092591</v>
      </c>
      <c r="E350" s="14">
        <v>45406</v>
      </c>
      <c r="F350" s="13">
        <v>45406.333333333336</v>
      </c>
      <c r="G350" s="13">
        <v>45406.6875</v>
      </c>
      <c r="H350" s="15">
        <v>8</v>
      </c>
      <c r="I350" s="2" t="str">
        <f t="shared" si="22"/>
        <v>Posted to HRMS</v>
      </c>
      <c r="J350" s="18" t="str">
        <f>"On-site 24/7 Premium Pay"</f>
        <v>On-site 24/7 Premium Pay</v>
      </c>
      <c r="K350" s="32" t="str">
        <f>"WSH-CENT/SS WORKER"</f>
        <v>WSH-CENT/SS WORKER</v>
      </c>
      <c r="L350" s="80" t="s">
        <v>27</v>
      </c>
      <c r="M350" s="81" t="s">
        <v>24</v>
      </c>
      <c r="N350" s="16" t="s">
        <v>24</v>
      </c>
      <c r="O350" s="17" t="s">
        <v>24</v>
      </c>
      <c r="P350" s="17" t="s">
        <v>24</v>
      </c>
      <c r="Q350" s="17" t="s">
        <v>24</v>
      </c>
      <c r="R350" s="17" t="s">
        <v>24</v>
      </c>
      <c r="S350" s="17" t="s">
        <v>24</v>
      </c>
      <c r="T350" s="17" t="s">
        <v>24</v>
      </c>
      <c r="U350" s="25"/>
      <c r="V350" s="11" t="s">
        <v>24</v>
      </c>
      <c r="W350" s="70" t="s">
        <v>24</v>
      </c>
    </row>
    <row r="351" spans="1:23" ht="15" thickBot="1" x14ac:dyDescent="0.4">
      <c r="A351" s="31">
        <v>58304816</v>
      </c>
      <c r="B351" s="2" t="str">
        <f t="shared" si="23"/>
        <v>Daniel Kresse</v>
      </c>
      <c r="C351" s="2">
        <v>20012618</v>
      </c>
      <c r="D351" s="3">
        <v>45411.474791666667</v>
      </c>
      <c r="E351" s="14">
        <v>45407</v>
      </c>
      <c r="F351" s="13">
        <v>45407.333333333336</v>
      </c>
      <c r="G351" s="13">
        <v>45407.6875</v>
      </c>
      <c r="H351" s="15">
        <v>8</v>
      </c>
      <c r="I351" s="2" t="str">
        <f t="shared" si="22"/>
        <v>Posted to HRMS</v>
      </c>
      <c r="J351" s="18" t="str">
        <f>"On-site 24/7 Premium Pay"</f>
        <v>On-site 24/7 Premium Pay</v>
      </c>
      <c r="K351" s="32" t="str">
        <f>"WSH-CENT/SS WORKER"</f>
        <v>WSH-CENT/SS WORKER</v>
      </c>
      <c r="L351" s="80" t="s">
        <v>33</v>
      </c>
      <c r="M351" s="81">
        <v>5</v>
      </c>
      <c r="N351" s="16" t="s">
        <v>26</v>
      </c>
      <c r="O351" s="17" t="s">
        <v>24</v>
      </c>
      <c r="P351" s="17" t="s">
        <v>24</v>
      </c>
      <c r="Q351" s="17" t="s">
        <v>24</v>
      </c>
      <c r="R351" s="17" t="s">
        <v>24</v>
      </c>
      <c r="S351" s="17" t="s">
        <v>24</v>
      </c>
      <c r="T351" s="17" t="s">
        <v>24</v>
      </c>
      <c r="U351" s="25"/>
      <c r="V351" s="11" t="s">
        <v>24</v>
      </c>
      <c r="W351" s="70" t="s">
        <v>24</v>
      </c>
    </row>
    <row r="352" spans="1:23" ht="15" thickBot="1" x14ac:dyDescent="0.4">
      <c r="A352" s="31">
        <v>58304817</v>
      </c>
      <c r="B352" s="2" t="str">
        <f t="shared" si="23"/>
        <v>Daniel Kresse</v>
      </c>
      <c r="C352" s="2">
        <v>20012618</v>
      </c>
      <c r="D352" s="3">
        <v>45411.474803240744</v>
      </c>
      <c r="E352" s="14">
        <v>45408</v>
      </c>
      <c r="F352" s="13">
        <v>45408.333333333336</v>
      </c>
      <c r="G352" s="13">
        <v>45408.6875</v>
      </c>
      <c r="H352" s="15">
        <v>8</v>
      </c>
      <c r="I352" s="2" t="str">
        <f t="shared" si="22"/>
        <v>Posted to HRMS</v>
      </c>
      <c r="J352" s="18" t="str">
        <f>"On-site 24/7 Premium Pay"</f>
        <v>On-site 24/7 Premium Pay</v>
      </c>
      <c r="K352" s="32" t="str">
        <f>"WSH-CENT/SS WORKER"</f>
        <v>WSH-CENT/SS WORKER</v>
      </c>
      <c r="L352" s="80" t="s">
        <v>33</v>
      </c>
      <c r="M352" s="81">
        <v>5</v>
      </c>
      <c r="N352" s="16" t="s">
        <v>26</v>
      </c>
      <c r="O352" s="17" t="s">
        <v>24</v>
      </c>
      <c r="P352" s="17" t="s">
        <v>24</v>
      </c>
      <c r="Q352" s="17" t="s">
        <v>24</v>
      </c>
      <c r="R352" s="17" t="s">
        <v>24</v>
      </c>
      <c r="S352" s="17" t="s">
        <v>24</v>
      </c>
      <c r="T352" s="17" t="s">
        <v>24</v>
      </c>
      <c r="U352" s="25"/>
      <c r="V352" s="11" t="s">
        <v>24</v>
      </c>
      <c r="W352" s="70" t="s">
        <v>24</v>
      </c>
    </row>
    <row r="353" spans="1:23" ht="15" thickBot="1" x14ac:dyDescent="0.4">
      <c r="A353" s="31">
        <v>58304818</v>
      </c>
      <c r="B353" s="2" t="str">
        <f t="shared" si="23"/>
        <v>Daniel Kresse</v>
      </c>
      <c r="C353" s="2">
        <v>20012618</v>
      </c>
      <c r="D353" s="3">
        <v>45411.474826388891</v>
      </c>
      <c r="E353" s="14">
        <v>45409</v>
      </c>
      <c r="F353" s="14">
        <v>45409</v>
      </c>
      <c r="G353" s="13">
        <v>45409.999305555553</v>
      </c>
      <c r="H353" s="15">
        <v>0</v>
      </c>
      <c r="I353" s="2" t="str">
        <f t="shared" si="22"/>
        <v>Posted to HRMS</v>
      </c>
      <c r="J353" s="18" t="str">
        <f>"Marked As Day Off"</f>
        <v>Marked As Day Off</v>
      </c>
      <c r="K353" s="32" t="str">
        <f>"N/A"</f>
        <v>N/A</v>
      </c>
      <c r="L353" s="80" t="s">
        <v>39</v>
      </c>
      <c r="M353" s="81">
        <v>12</v>
      </c>
      <c r="N353" s="16" t="s">
        <v>26</v>
      </c>
      <c r="O353" s="17" t="s">
        <v>24</v>
      </c>
      <c r="P353" s="17" t="s">
        <v>24</v>
      </c>
      <c r="Q353" s="17" t="s">
        <v>24</v>
      </c>
      <c r="R353" s="17" t="s">
        <v>24</v>
      </c>
      <c r="S353" s="17" t="s">
        <v>24</v>
      </c>
      <c r="T353" s="17" t="s">
        <v>24</v>
      </c>
      <c r="U353" s="25"/>
      <c r="V353" s="11" t="s">
        <v>24</v>
      </c>
      <c r="W353" s="70" t="s">
        <v>24</v>
      </c>
    </row>
    <row r="354" spans="1:23" ht="15" thickBot="1" x14ac:dyDescent="0.4">
      <c r="A354" s="31">
        <v>58304819</v>
      </c>
      <c r="B354" s="2" t="str">
        <f t="shared" si="23"/>
        <v>Daniel Kresse</v>
      </c>
      <c r="C354" s="2">
        <v>20012618</v>
      </c>
      <c r="D354" s="3">
        <v>45411.47483796296</v>
      </c>
      <c r="E354" s="14">
        <v>45410</v>
      </c>
      <c r="F354" s="14">
        <v>45410</v>
      </c>
      <c r="G354" s="13">
        <v>45410.999305555553</v>
      </c>
      <c r="H354" s="15">
        <v>0</v>
      </c>
      <c r="I354" s="2" t="str">
        <f t="shared" si="22"/>
        <v>Posted to HRMS</v>
      </c>
      <c r="J354" s="18" t="str">
        <f>"Marked As Day Off"</f>
        <v>Marked As Day Off</v>
      </c>
      <c r="K354" s="32" t="str">
        <f>"N/A"</f>
        <v>N/A</v>
      </c>
      <c r="L354" s="80" t="s">
        <v>33</v>
      </c>
      <c r="M354" s="81">
        <v>5</v>
      </c>
      <c r="N354" s="16" t="s">
        <v>26</v>
      </c>
      <c r="O354" s="17" t="s">
        <v>24</v>
      </c>
      <c r="P354" s="17" t="s">
        <v>24</v>
      </c>
      <c r="Q354" s="17" t="s">
        <v>24</v>
      </c>
      <c r="R354" s="17" t="s">
        <v>24</v>
      </c>
      <c r="S354" s="17" t="s">
        <v>24</v>
      </c>
      <c r="T354" s="17" t="s">
        <v>24</v>
      </c>
      <c r="U354" s="25"/>
      <c r="V354" s="11" t="s">
        <v>24</v>
      </c>
      <c r="W354" s="70" t="s">
        <v>24</v>
      </c>
    </row>
    <row r="355" spans="1:23" ht="15" thickBot="1" x14ac:dyDescent="0.4">
      <c r="A355" s="31">
        <v>58304820</v>
      </c>
      <c r="B355" s="2" t="str">
        <f t="shared" si="23"/>
        <v>Daniel Kresse</v>
      </c>
      <c r="C355" s="2">
        <v>20012618</v>
      </c>
      <c r="D355" s="3">
        <v>45411.474861111114</v>
      </c>
      <c r="E355" s="14">
        <v>45411</v>
      </c>
      <c r="F355" s="13">
        <v>45411.333333333336</v>
      </c>
      <c r="G355" s="13">
        <v>45411.6875</v>
      </c>
      <c r="H355" s="15">
        <v>8</v>
      </c>
      <c r="I355" s="2" t="str">
        <f t="shared" si="22"/>
        <v>Posted to HRMS</v>
      </c>
      <c r="J355" s="18" t="str">
        <f>"On-site 24/7 Premium Pay"</f>
        <v>On-site 24/7 Premium Pay</v>
      </c>
      <c r="K355" s="32" t="str">
        <f>"WSH-CENT/SS WORKER"</f>
        <v>WSH-CENT/SS WORKER</v>
      </c>
      <c r="L355" s="80" t="s">
        <v>33</v>
      </c>
      <c r="M355" s="81">
        <v>5</v>
      </c>
      <c r="N355" s="16" t="s">
        <v>26</v>
      </c>
      <c r="O355" s="17" t="s">
        <v>24</v>
      </c>
      <c r="P355" s="17" t="s">
        <v>24</v>
      </c>
      <c r="Q355" s="17" t="s">
        <v>24</v>
      </c>
      <c r="R355" s="17" t="s">
        <v>24</v>
      </c>
      <c r="S355" s="17" t="s">
        <v>24</v>
      </c>
      <c r="T355" s="17" t="s">
        <v>24</v>
      </c>
      <c r="U355" s="25"/>
      <c r="V355" s="11" t="s">
        <v>24</v>
      </c>
      <c r="W355" s="70" t="s">
        <v>24</v>
      </c>
    </row>
    <row r="356" spans="1:23" ht="15" thickBot="1" x14ac:dyDescent="0.4">
      <c r="A356" s="31">
        <v>58314845</v>
      </c>
      <c r="B356" s="2" t="str">
        <f t="shared" si="23"/>
        <v>Daniel Kresse</v>
      </c>
      <c r="C356" s="2">
        <v>20012618</v>
      </c>
      <c r="D356" s="3">
        <v>45412.314039351855</v>
      </c>
      <c r="E356" s="14">
        <v>45412</v>
      </c>
      <c r="F356" s="13">
        <v>45412.333333333336</v>
      </c>
      <c r="G356" s="13">
        <v>45412.6875</v>
      </c>
      <c r="H356" s="15">
        <v>8</v>
      </c>
      <c r="I356" s="2" t="str">
        <f t="shared" si="22"/>
        <v>Posted to HRMS</v>
      </c>
      <c r="J356" s="18" t="str">
        <f>"On-site 24/7 Premium Pay"</f>
        <v>On-site 24/7 Premium Pay</v>
      </c>
      <c r="K356" s="32" t="str">
        <f>"WSH-CENT/SS WORKER"</f>
        <v>WSH-CENT/SS WORKER</v>
      </c>
      <c r="L356" s="80" t="s">
        <v>27</v>
      </c>
      <c r="M356" s="81" t="s">
        <v>24</v>
      </c>
      <c r="N356" s="16" t="s">
        <v>24</v>
      </c>
      <c r="O356" s="17" t="s">
        <v>24</v>
      </c>
      <c r="P356" s="17" t="s">
        <v>24</v>
      </c>
      <c r="Q356" s="17" t="s">
        <v>24</v>
      </c>
      <c r="R356" s="17" t="s">
        <v>24</v>
      </c>
      <c r="S356" s="17" t="s">
        <v>24</v>
      </c>
      <c r="T356" s="17" t="s">
        <v>24</v>
      </c>
      <c r="U356" s="25"/>
      <c r="V356" s="11" t="s">
        <v>24</v>
      </c>
      <c r="W356" s="70" t="s">
        <v>24</v>
      </c>
    </row>
    <row r="357" spans="1:23" ht="15" thickBot="1" x14ac:dyDescent="0.4">
      <c r="A357" s="31">
        <v>58593262</v>
      </c>
      <c r="B357" s="2" t="str">
        <f t="shared" si="23"/>
        <v>Daniel Kresse</v>
      </c>
      <c r="C357" s="2">
        <v>20012618</v>
      </c>
      <c r="D357" s="3">
        <v>45427.331770833334</v>
      </c>
      <c r="E357" s="14">
        <v>45413</v>
      </c>
      <c r="F357" s="13">
        <v>45413.333333333336</v>
      </c>
      <c r="G357" s="13">
        <v>45413.6875</v>
      </c>
      <c r="H357" s="15">
        <v>8</v>
      </c>
      <c r="I357" s="2" t="str">
        <f t="shared" si="22"/>
        <v>Posted to HRMS</v>
      </c>
      <c r="J357" s="18" t="str">
        <f>"On-site 24/7 Premium Pay"</f>
        <v>On-site 24/7 Premium Pay</v>
      </c>
      <c r="K357" s="32" t="str">
        <f>"WSH-CENT/SS WORKER"</f>
        <v>WSH-CENT/SS WORKER</v>
      </c>
      <c r="L357" s="80" t="s">
        <v>49</v>
      </c>
      <c r="M357" s="81">
        <v>8</v>
      </c>
      <c r="N357" s="16" t="s">
        <v>31</v>
      </c>
      <c r="O357" s="17">
        <v>0.5</v>
      </c>
      <c r="P357" s="17" t="s">
        <v>50</v>
      </c>
      <c r="Q357" s="17">
        <v>1200</v>
      </c>
      <c r="R357" s="17">
        <v>50.53</v>
      </c>
      <c r="S357" s="17">
        <v>52.95</v>
      </c>
      <c r="T357" s="17">
        <f t="shared" ref="T357:T359" si="25">(R357*O357)+(S357*O357)</f>
        <v>51.74</v>
      </c>
      <c r="U357" s="25"/>
      <c r="V357" s="11" t="s">
        <v>24</v>
      </c>
      <c r="W357" s="70" t="s">
        <v>24</v>
      </c>
    </row>
    <row r="358" spans="1:23" ht="15" thickBot="1" x14ac:dyDescent="0.4">
      <c r="A358" s="31">
        <v>58593265</v>
      </c>
      <c r="B358" s="2" t="str">
        <f t="shared" si="23"/>
        <v>Daniel Kresse</v>
      </c>
      <c r="C358" s="2">
        <v>20012618</v>
      </c>
      <c r="D358" s="3">
        <v>45427.331782407404</v>
      </c>
      <c r="E358" s="14">
        <v>45414</v>
      </c>
      <c r="F358" s="13">
        <v>45414.333333333336</v>
      </c>
      <c r="G358" s="13">
        <v>45414.6875</v>
      </c>
      <c r="H358" s="15">
        <v>8</v>
      </c>
      <c r="I358" s="2" t="str">
        <f t="shared" si="22"/>
        <v>Posted to HRMS</v>
      </c>
      <c r="J358" s="18" t="str">
        <f>"On-site 24/7 Premium Pay"</f>
        <v>On-site 24/7 Premium Pay</v>
      </c>
      <c r="K358" s="32" t="str">
        <f>"WSH-CENT/SS WORKER"</f>
        <v>WSH-CENT/SS WORKER</v>
      </c>
      <c r="L358" s="80" t="s">
        <v>49</v>
      </c>
      <c r="M358" s="81">
        <v>8</v>
      </c>
      <c r="N358" s="16" t="s">
        <v>31</v>
      </c>
      <c r="O358" s="17">
        <v>0.5</v>
      </c>
      <c r="P358" s="17" t="s">
        <v>50</v>
      </c>
      <c r="Q358" s="17">
        <v>1200</v>
      </c>
      <c r="R358" s="17">
        <v>50.53</v>
      </c>
      <c r="S358" s="17">
        <v>52.95</v>
      </c>
      <c r="T358" s="17">
        <f t="shared" si="25"/>
        <v>51.74</v>
      </c>
      <c r="U358" s="25"/>
      <c r="V358" s="11" t="s">
        <v>24</v>
      </c>
      <c r="W358" s="70" t="s">
        <v>24</v>
      </c>
    </row>
    <row r="359" spans="1:23" ht="15" thickBot="1" x14ac:dyDescent="0.4">
      <c r="A359" s="31">
        <v>58593267</v>
      </c>
      <c r="B359" s="2" t="str">
        <f t="shared" si="23"/>
        <v>Daniel Kresse</v>
      </c>
      <c r="C359" s="2">
        <v>20012618</v>
      </c>
      <c r="D359" s="3">
        <v>45427.331805555557</v>
      </c>
      <c r="E359" s="14">
        <v>45415</v>
      </c>
      <c r="F359" s="13">
        <v>45415.333333333336</v>
      </c>
      <c r="G359" s="13">
        <v>45415.6875</v>
      </c>
      <c r="H359" s="15">
        <v>8</v>
      </c>
      <c r="I359" s="2" t="str">
        <f t="shared" si="22"/>
        <v>Posted to HRMS</v>
      </c>
      <c r="J359" s="18" t="str">
        <f>"On-site 24/7 Premium Pay"</f>
        <v>On-site 24/7 Premium Pay</v>
      </c>
      <c r="K359" s="32" t="str">
        <f>"WSH-CENT/SS WORKER"</f>
        <v>WSH-CENT/SS WORKER</v>
      </c>
      <c r="L359" s="80" t="s">
        <v>55</v>
      </c>
      <c r="M359" s="81">
        <v>6</v>
      </c>
      <c r="N359" s="16" t="s">
        <v>31</v>
      </c>
      <c r="O359" s="17">
        <v>0.5</v>
      </c>
      <c r="P359" s="17" t="s">
        <v>50</v>
      </c>
      <c r="Q359" s="17">
        <v>1200</v>
      </c>
      <c r="R359" s="17">
        <v>50.53</v>
      </c>
      <c r="S359" s="17">
        <v>52.95</v>
      </c>
      <c r="T359" s="17">
        <f t="shared" si="25"/>
        <v>51.74</v>
      </c>
      <c r="U359" s="25"/>
      <c r="V359" s="11" t="s">
        <v>24</v>
      </c>
      <c r="W359" s="70" t="s">
        <v>24</v>
      </c>
    </row>
    <row r="360" spans="1:23" ht="15" thickBot="1" x14ac:dyDescent="0.4">
      <c r="A360" s="31">
        <v>58593312</v>
      </c>
      <c r="B360" s="2" t="str">
        <f t="shared" si="23"/>
        <v>Daniel Kresse</v>
      </c>
      <c r="C360" s="2">
        <v>20012618</v>
      </c>
      <c r="D360" s="3">
        <v>45427.332094907404</v>
      </c>
      <c r="E360" s="14">
        <v>45416</v>
      </c>
      <c r="F360" s="14">
        <v>45416</v>
      </c>
      <c r="G360" s="13">
        <v>45416.999305555553</v>
      </c>
      <c r="H360" s="15">
        <v>0</v>
      </c>
      <c r="I360" s="2" t="str">
        <f t="shared" ref="I360:I374" si="26">"Posted to HRMS"</f>
        <v>Posted to HRMS</v>
      </c>
      <c r="J360" s="18" t="str">
        <f>"Marked As Day Off"</f>
        <v>Marked As Day Off</v>
      </c>
      <c r="K360" s="32" t="str">
        <f>"N/A"</f>
        <v>N/A</v>
      </c>
      <c r="L360" s="80" t="s">
        <v>27</v>
      </c>
      <c r="M360" s="81" t="s">
        <v>24</v>
      </c>
      <c r="N360" s="16" t="s">
        <v>24</v>
      </c>
      <c r="O360" s="17" t="s">
        <v>24</v>
      </c>
      <c r="P360" s="17" t="s">
        <v>24</v>
      </c>
      <c r="Q360" s="17" t="s">
        <v>24</v>
      </c>
      <c r="R360" s="17" t="s">
        <v>24</v>
      </c>
      <c r="S360" s="17" t="s">
        <v>24</v>
      </c>
      <c r="T360" s="17" t="s">
        <v>24</v>
      </c>
      <c r="U360" s="25"/>
      <c r="V360" s="11" t="s">
        <v>24</v>
      </c>
      <c r="W360" s="70" t="s">
        <v>24</v>
      </c>
    </row>
    <row r="361" spans="1:23" ht="15" thickBot="1" x14ac:dyDescent="0.4">
      <c r="A361" s="31">
        <v>58593316</v>
      </c>
      <c r="B361" s="2" t="str">
        <f t="shared" si="23"/>
        <v>Daniel Kresse</v>
      </c>
      <c r="C361" s="2">
        <v>20012618</v>
      </c>
      <c r="D361" s="3">
        <v>45427.332106481481</v>
      </c>
      <c r="E361" s="14">
        <v>45417</v>
      </c>
      <c r="F361" s="14">
        <v>45417</v>
      </c>
      <c r="G361" s="13">
        <v>45417.999305555553</v>
      </c>
      <c r="H361" s="15">
        <v>0</v>
      </c>
      <c r="I361" s="2" t="str">
        <f t="shared" si="26"/>
        <v>Posted to HRMS</v>
      </c>
      <c r="J361" s="18" t="str">
        <f>"Marked As Day Off"</f>
        <v>Marked As Day Off</v>
      </c>
      <c r="K361" s="32" t="str">
        <f>"N/A"</f>
        <v>N/A</v>
      </c>
      <c r="L361" s="80" t="s">
        <v>56</v>
      </c>
      <c r="M361" s="81">
        <v>12</v>
      </c>
      <c r="N361" s="16" t="s">
        <v>26</v>
      </c>
      <c r="O361" s="17" t="s">
        <v>24</v>
      </c>
      <c r="P361" s="17" t="s">
        <v>24</v>
      </c>
      <c r="Q361" s="17" t="s">
        <v>24</v>
      </c>
      <c r="R361" s="17" t="s">
        <v>24</v>
      </c>
      <c r="S361" s="17" t="s">
        <v>24</v>
      </c>
      <c r="T361" s="17" t="s">
        <v>24</v>
      </c>
      <c r="U361" s="25"/>
      <c r="V361" s="11" t="s">
        <v>24</v>
      </c>
      <c r="W361" s="70" t="s">
        <v>24</v>
      </c>
    </row>
    <row r="362" spans="1:23" ht="15" thickBot="1" x14ac:dyDescent="0.4">
      <c r="A362" s="31">
        <v>58593271</v>
      </c>
      <c r="B362" s="2" t="str">
        <f t="shared" si="23"/>
        <v>Daniel Kresse</v>
      </c>
      <c r="C362" s="2">
        <v>20012618</v>
      </c>
      <c r="D362" s="3">
        <v>45427.331828703704</v>
      </c>
      <c r="E362" s="14">
        <v>45418</v>
      </c>
      <c r="F362" s="13">
        <v>45418.333333333336</v>
      </c>
      <c r="G362" s="13">
        <v>45418.6875</v>
      </c>
      <c r="H362" s="15">
        <v>8</v>
      </c>
      <c r="I362" s="2" t="str">
        <f t="shared" si="26"/>
        <v>Posted to HRMS</v>
      </c>
      <c r="J362" s="18" t="str">
        <f>"On-site 24/7 Premium Pay"</f>
        <v>On-site 24/7 Premium Pay</v>
      </c>
      <c r="K362" s="32" t="str">
        <f>"WSH-CENT/SS WORKER"</f>
        <v>WSH-CENT/SS WORKER</v>
      </c>
      <c r="L362" s="80" t="s">
        <v>27</v>
      </c>
      <c r="M362" s="81" t="s">
        <v>24</v>
      </c>
      <c r="N362" s="16" t="s">
        <v>24</v>
      </c>
      <c r="O362" s="17" t="s">
        <v>24</v>
      </c>
      <c r="P362" s="17" t="s">
        <v>24</v>
      </c>
      <c r="Q362" s="17" t="s">
        <v>24</v>
      </c>
      <c r="R362" s="17" t="s">
        <v>24</v>
      </c>
      <c r="S362" s="17" t="s">
        <v>24</v>
      </c>
      <c r="T362" s="17" t="s">
        <v>24</v>
      </c>
      <c r="U362" s="25"/>
      <c r="V362" s="11" t="s">
        <v>24</v>
      </c>
      <c r="W362" s="70" t="s">
        <v>24</v>
      </c>
    </row>
    <row r="363" spans="1:23" ht="15" thickBot="1" x14ac:dyDescent="0.4">
      <c r="A363" s="31">
        <v>58593319</v>
      </c>
      <c r="B363" s="2" t="str">
        <f t="shared" si="23"/>
        <v>Daniel Kresse</v>
      </c>
      <c r="C363" s="2">
        <v>20012618</v>
      </c>
      <c r="D363" s="3">
        <v>45427.332118055558</v>
      </c>
      <c r="E363" s="14">
        <v>45419</v>
      </c>
      <c r="F363" s="13">
        <v>45419.333333333336</v>
      </c>
      <c r="G363" s="13">
        <v>45419.6875</v>
      </c>
      <c r="H363" s="15">
        <v>8</v>
      </c>
      <c r="I363" s="2" t="str">
        <f t="shared" si="26"/>
        <v>Posted to HRMS</v>
      </c>
      <c r="J363" s="18" t="str">
        <f>"Regular Hours Worked (full time/salary)"</f>
        <v>Regular Hours Worked (full time/salary)</v>
      </c>
      <c r="K363" s="32" t="str">
        <f>"WSH-CENT/SS WORKER"</f>
        <v>WSH-CENT/SS WORKER</v>
      </c>
      <c r="L363" s="80" t="s">
        <v>27</v>
      </c>
      <c r="M363" s="81" t="s">
        <v>24</v>
      </c>
      <c r="N363" s="16" t="s">
        <v>24</v>
      </c>
      <c r="O363" s="17" t="s">
        <v>24</v>
      </c>
      <c r="P363" s="17" t="s">
        <v>24</v>
      </c>
      <c r="Q363" s="17" t="s">
        <v>24</v>
      </c>
      <c r="R363" s="17" t="s">
        <v>24</v>
      </c>
      <c r="S363" s="17" t="s">
        <v>24</v>
      </c>
      <c r="T363" s="17" t="s">
        <v>24</v>
      </c>
      <c r="U363" s="25"/>
      <c r="V363" s="11" t="s">
        <v>24</v>
      </c>
      <c r="W363" s="70" t="s">
        <v>24</v>
      </c>
    </row>
    <row r="364" spans="1:23" ht="15" thickBot="1" x14ac:dyDescent="0.4">
      <c r="A364" s="31">
        <v>58593275</v>
      </c>
      <c r="B364" s="2" t="str">
        <f t="shared" si="23"/>
        <v>Daniel Kresse</v>
      </c>
      <c r="C364" s="2">
        <v>20012618</v>
      </c>
      <c r="D364" s="3">
        <v>45427.33184027778</v>
      </c>
      <c r="E364" s="14">
        <v>45420</v>
      </c>
      <c r="F364" s="13">
        <v>45420.333333333336</v>
      </c>
      <c r="G364" s="13">
        <v>45420.6875</v>
      </c>
      <c r="H364" s="15">
        <v>8</v>
      </c>
      <c r="I364" s="2" t="str">
        <f t="shared" si="26"/>
        <v>Posted to HRMS</v>
      </c>
      <c r="J364" s="18" t="str">
        <f>"On-site 24/7 Premium Pay"</f>
        <v>On-site 24/7 Premium Pay</v>
      </c>
      <c r="K364" s="32" t="str">
        <f>"WSH-CENT/SS WORKER"</f>
        <v>WSH-CENT/SS WORKER</v>
      </c>
      <c r="L364" s="80" t="s">
        <v>33</v>
      </c>
      <c r="M364" s="81">
        <v>5</v>
      </c>
      <c r="N364" s="16" t="s">
        <v>26</v>
      </c>
      <c r="O364" s="17" t="s">
        <v>24</v>
      </c>
      <c r="P364" s="17" t="s">
        <v>24</v>
      </c>
      <c r="Q364" s="17" t="s">
        <v>24</v>
      </c>
      <c r="R364" s="17" t="s">
        <v>24</v>
      </c>
      <c r="S364" s="17" t="s">
        <v>24</v>
      </c>
      <c r="T364" s="17" t="s">
        <v>24</v>
      </c>
      <c r="U364" s="25"/>
      <c r="V364" s="11" t="s">
        <v>24</v>
      </c>
      <c r="W364" s="70" t="s">
        <v>24</v>
      </c>
    </row>
    <row r="365" spans="1:23" ht="15" thickBot="1" x14ac:dyDescent="0.4">
      <c r="A365" s="31">
        <v>58593277</v>
      </c>
      <c r="B365" s="2" t="str">
        <f t="shared" si="23"/>
        <v>Daniel Kresse</v>
      </c>
      <c r="C365" s="2">
        <v>20012618</v>
      </c>
      <c r="D365" s="3">
        <v>45427.331863425927</v>
      </c>
      <c r="E365" s="14">
        <v>45421</v>
      </c>
      <c r="F365" s="13">
        <v>45421.333333333336</v>
      </c>
      <c r="G365" s="13">
        <v>45421.6875</v>
      </c>
      <c r="H365" s="15">
        <v>8</v>
      </c>
      <c r="I365" s="2" t="str">
        <f t="shared" si="26"/>
        <v>Posted to HRMS</v>
      </c>
      <c r="J365" s="18" t="str">
        <f>"On-site 24/7 Premium Pay"</f>
        <v>On-site 24/7 Premium Pay</v>
      </c>
      <c r="K365" s="32" t="str">
        <f>"WSH-CENT/SS WORKER"</f>
        <v>WSH-CENT/SS WORKER</v>
      </c>
      <c r="L365" s="80" t="s">
        <v>33</v>
      </c>
      <c r="M365" s="81">
        <v>5</v>
      </c>
      <c r="N365" s="16" t="s">
        <v>26</v>
      </c>
      <c r="O365" s="17" t="s">
        <v>24</v>
      </c>
      <c r="P365" s="17" t="s">
        <v>24</v>
      </c>
      <c r="Q365" s="17" t="s">
        <v>24</v>
      </c>
      <c r="R365" s="17" t="s">
        <v>24</v>
      </c>
      <c r="S365" s="17" t="s">
        <v>24</v>
      </c>
      <c r="T365" s="17" t="s">
        <v>24</v>
      </c>
      <c r="U365" s="25"/>
      <c r="V365" s="11" t="s">
        <v>24</v>
      </c>
      <c r="W365" s="70" t="s">
        <v>24</v>
      </c>
    </row>
    <row r="366" spans="1:23" ht="15" thickBot="1" x14ac:dyDescent="0.4">
      <c r="A366" s="31">
        <v>58593278</v>
      </c>
      <c r="B366" s="2" t="str">
        <f t="shared" si="23"/>
        <v>Daniel Kresse</v>
      </c>
      <c r="C366" s="2">
        <v>20012618</v>
      </c>
      <c r="D366" s="3">
        <v>45427.331875000003</v>
      </c>
      <c r="E366" s="14">
        <v>45422</v>
      </c>
      <c r="F366" s="13">
        <v>45422.333333333336</v>
      </c>
      <c r="G366" s="13">
        <v>45422.6875</v>
      </c>
      <c r="H366" s="15">
        <v>8</v>
      </c>
      <c r="I366" s="2" t="str">
        <f t="shared" si="26"/>
        <v>Posted to HRMS</v>
      </c>
      <c r="J366" s="18" t="str">
        <f>"On-site 24/7 Premium Pay"</f>
        <v>On-site 24/7 Premium Pay</v>
      </c>
      <c r="K366" s="32" t="str">
        <f>"WSH-CENT/SS WORKER"</f>
        <v>WSH-CENT/SS WORKER</v>
      </c>
      <c r="L366" s="80" t="s">
        <v>57</v>
      </c>
      <c r="M366" s="81">
        <v>6</v>
      </c>
      <c r="N366" s="16" t="s">
        <v>26</v>
      </c>
      <c r="O366" s="17" t="s">
        <v>24</v>
      </c>
      <c r="P366" s="17" t="s">
        <v>24</v>
      </c>
      <c r="Q366" s="17" t="s">
        <v>24</v>
      </c>
      <c r="R366" s="17" t="s">
        <v>24</v>
      </c>
      <c r="S366" s="17" t="s">
        <v>24</v>
      </c>
      <c r="T366" s="17" t="s">
        <v>24</v>
      </c>
      <c r="U366" s="25"/>
      <c r="V366" s="11" t="s">
        <v>24</v>
      </c>
      <c r="W366" s="70" t="s">
        <v>24</v>
      </c>
    </row>
    <row r="367" spans="1:23" ht="15" thickBot="1" x14ac:dyDescent="0.4">
      <c r="A367" s="31">
        <v>58593327</v>
      </c>
      <c r="B367" s="2" t="str">
        <f t="shared" si="23"/>
        <v>Daniel Kresse</v>
      </c>
      <c r="C367" s="2">
        <v>20012618</v>
      </c>
      <c r="D367" s="3">
        <v>45427.332152777781</v>
      </c>
      <c r="E367" s="14">
        <v>45423</v>
      </c>
      <c r="F367" s="14">
        <v>45423</v>
      </c>
      <c r="G367" s="13">
        <v>45423.999305555553</v>
      </c>
      <c r="H367" s="15">
        <v>0</v>
      </c>
      <c r="I367" s="2" t="str">
        <f t="shared" si="26"/>
        <v>Posted to HRMS</v>
      </c>
      <c r="J367" s="18" t="str">
        <f>"Marked As Day Off"</f>
        <v>Marked As Day Off</v>
      </c>
      <c r="K367" s="32" t="str">
        <f>"N/A"</f>
        <v>N/A</v>
      </c>
      <c r="L367" s="80" t="s">
        <v>56</v>
      </c>
      <c r="M367" s="81">
        <v>12</v>
      </c>
      <c r="N367" s="16" t="s">
        <v>26</v>
      </c>
      <c r="O367" s="17" t="s">
        <v>24</v>
      </c>
      <c r="P367" s="17" t="s">
        <v>24</v>
      </c>
      <c r="Q367" s="17" t="s">
        <v>24</v>
      </c>
      <c r="R367" s="17" t="s">
        <v>24</v>
      </c>
      <c r="S367" s="17" t="s">
        <v>24</v>
      </c>
      <c r="T367" s="17" t="s">
        <v>24</v>
      </c>
      <c r="U367" s="25"/>
      <c r="V367" s="11" t="s">
        <v>24</v>
      </c>
      <c r="W367" s="70" t="s">
        <v>24</v>
      </c>
    </row>
    <row r="368" spans="1:23" ht="15" thickBot="1" x14ac:dyDescent="0.4">
      <c r="A368" s="31">
        <v>58593330</v>
      </c>
      <c r="B368" s="2" t="str">
        <f t="shared" si="23"/>
        <v>Daniel Kresse</v>
      </c>
      <c r="C368" s="2">
        <v>20012618</v>
      </c>
      <c r="D368" s="3">
        <v>45427.33216435185</v>
      </c>
      <c r="E368" s="14">
        <v>45424</v>
      </c>
      <c r="F368" s="14">
        <v>45424</v>
      </c>
      <c r="G368" s="13">
        <v>45424.999305555553</v>
      </c>
      <c r="H368" s="15">
        <v>0</v>
      </c>
      <c r="I368" s="2" t="str">
        <f t="shared" si="26"/>
        <v>Posted to HRMS</v>
      </c>
      <c r="J368" s="18" t="str">
        <f>"Marked As Day Off"</f>
        <v>Marked As Day Off</v>
      </c>
      <c r="K368" s="32" t="str">
        <f>"N/A"</f>
        <v>N/A</v>
      </c>
      <c r="L368" s="80" t="s">
        <v>56</v>
      </c>
      <c r="M368" s="81">
        <v>12</v>
      </c>
      <c r="N368" s="16" t="s">
        <v>26</v>
      </c>
      <c r="O368" s="17" t="s">
        <v>24</v>
      </c>
      <c r="P368" s="17" t="s">
        <v>24</v>
      </c>
      <c r="Q368" s="17" t="s">
        <v>24</v>
      </c>
      <c r="R368" s="17" t="s">
        <v>24</v>
      </c>
      <c r="S368" s="17" t="s">
        <v>24</v>
      </c>
      <c r="T368" s="17" t="s">
        <v>24</v>
      </c>
      <c r="U368" s="25"/>
      <c r="V368" s="11" t="s">
        <v>24</v>
      </c>
      <c r="W368" s="70" t="s">
        <v>24</v>
      </c>
    </row>
    <row r="369" spans="1:23" ht="15" thickBot="1" x14ac:dyDescent="0.4">
      <c r="A369" s="31">
        <v>58593290</v>
      </c>
      <c r="B369" s="2" t="str">
        <f t="shared" si="23"/>
        <v>Daniel Kresse</v>
      </c>
      <c r="C369" s="2">
        <v>20012618</v>
      </c>
      <c r="D369" s="3">
        <v>45427.331909722219</v>
      </c>
      <c r="E369" s="14">
        <v>45425</v>
      </c>
      <c r="F369" s="13">
        <v>45425.333333333336</v>
      </c>
      <c r="G369" s="13">
        <v>45425.6875</v>
      </c>
      <c r="H369" s="15">
        <v>8</v>
      </c>
      <c r="I369" s="2" t="str">
        <f t="shared" si="26"/>
        <v>Posted to HRMS</v>
      </c>
      <c r="J369" s="18" t="str">
        <f>"On-site 24/7 Premium Pay"</f>
        <v>On-site 24/7 Premium Pay</v>
      </c>
      <c r="K369" s="32" t="str">
        <f>"WSH-CENT/SS WORKER"</f>
        <v>WSH-CENT/SS WORKER</v>
      </c>
      <c r="L369" s="80" t="s">
        <v>49</v>
      </c>
      <c r="M369" s="81">
        <v>8</v>
      </c>
      <c r="N369" s="16" t="s">
        <v>31</v>
      </c>
      <c r="O369" s="17">
        <v>0.5</v>
      </c>
      <c r="P369" s="17" t="s">
        <v>50</v>
      </c>
      <c r="Q369" s="17">
        <v>1200</v>
      </c>
      <c r="R369" s="17">
        <v>50.53</v>
      </c>
      <c r="S369" s="17">
        <v>52.95</v>
      </c>
      <c r="T369" s="17">
        <f>(R369*O369)+(S369*O369)</f>
        <v>51.74</v>
      </c>
      <c r="U369" s="25"/>
      <c r="V369" s="11" t="s">
        <v>24</v>
      </c>
      <c r="W369" s="70" t="s">
        <v>24</v>
      </c>
    </row>
    <row r="370" spans="1:23" ht="15" thickBot="1" x14ac:dyDescent="0.4">
      <c r="A370" s="31">
        <v>58593333</v>
      </c>
      <c r="B370" s="2" t="str">
        <f t="shared" si="23"/>
        <v>Daniel Kresse</v>
      </c>
      <c r="C370" s="2">
        <v>20012618</v>
      </c>
      <c r="D370" s="3">
        <v>45427.332187499997</v>
      </c>
      <c r="E370" s="14">
        <v>45426</v>
      </c>
      <c r="F370" s="13">
        <v>45426.333333333336</v>
      </c>
      <c r="G370" s="13">
        <v>45426.6875</v>
      </c>
      <c r="H370" s="15">
        <v>8</v>
      </c>
      <c r="I370" s="2" t="str">
        <f t="shared" si="26"/>
        <v>Posted to HRMS</v>
      </c>
      <c r="J370" s="18" t="str">
        <f>"Regular Hours Worked (full time/salary)"</f>
        <v>Regular Hours Worked (full time/salary)</v>
      </c>
      <c r="K370" s="32" t="str">
        <f>"WSH-CENT/SS WORKER"</f>
        <v>WSH-CENT/SS WORKER</v>
      </c>
      <c r="L370" s="80" t="s">
        <v>27</v>
      </c>
      <c r="M370" s="81" t="s">
        <v>24</v>
      </c>
      <c r="N370" s="16" t="s">
        <v>24</v>
      </c>
      <c r="O370" s="17" t="s">
        <v>24</v>
      </c>
      <c r="P370" s="17" t="s">
        <v>24</v>
      </c>
      <c r="Q370" s="17" t="s">
        <v>24</v>
      </c>
      <c r="R370" s="17" t="s">
        <v>24</v>
      </c>
      <c r="S370" s="17" t="s">
        <v>24</v>
      </c>
      <c r="T370" s="17" t="s">
        <v>24</v>
      </c>
      <c r="U370" s="25"/>
      <c r="V370" s="11" t="s">
        <v>24</v>
      </c>
      <c r="W370" s="70" t="s">
        <v>24</v>
      </c>
    </row>
    <row r="371" spans="1:23" ht="15" thickBot="1" x14ac:dyDescent="0.4">
      <c r="A371" s="31">
        <v>58593293</v>
      </c>
      <c r="B371" s="2" t="str">
        <f t="shared" si="23"/>
        <v>Daniel Kresse</v>
      </c>
      <c r="C371" s="2">
        <v>20012618</v>
      </c>
      <c r="D371" s="3">
        <v>45427.331921296296</v>
      </c>
      <c r="E371" s="14">
        <v>45427</v>
      </c>
      <c r="F371" s="13">
        <v>45427.333333333336</v>
      </c>
      <c r="G371" s="13">
        <v>45427.6875</v>
      </c>
      <c r="H371" s="15">
        <v>8</v>
      </c>
      <c r="I371" s="2" t="str">
        <f t="shared" si="26"/>
        <v>Posted to HRMS</v>
      </c>
      <c r="J371" s="18" t="str">
        <f>"On-site 24/7 Premium Pay"</f>
        <v>On-site 24/7 Premium Pay</v>
      </c>
      <c r="K371" s="32" t="str">
        <f>"WSH-CENT/SS WORKER"</f>
        <v>WSH-CENT/SS WORKER</v>
      </c>
      <c r="L371" s="80" t="s">
        <v>49</v>
      </c>
      <c r="M371" s="81">
        <v>8</v>
      </c>
      <c r="N371" s="16" t="s">
        <v>31</v>
      </c>
      <c r="O371" s="17">
        <v>0.5</v>
      </c>
      <c r="P371" s="17" t="s">
        <v>50</v>
      </c>
      <c r="Q371" s="17">
        <v>1200</v>
      </c>
      <c r="R371" s="17">
        <v>50.53</v>
      </c>
      <c r="S371" s="17">
        <v>52.95</v>
      </c>
      <c r="T371" s="17">
        <f>(R371*O371)+(S371*O371)</f>
        <v>51.74</v>
      </c>
      <c r="U371" s="25"/>
      <c r="V371" s="11" t="s">
        <v>24</v>
      </c>
      <c r="W371" s="70" t="s">
        <v>24</v>
      </c>
    </row>
    <row r="372" spans="1:23" ht="15" thickBot="1" x14ac:dyDescent="0.4">
      <c r="A372" s="31">
        <v>58870669</v>
      </c>
      <c r="B372" s="2" t="str">
        <f t="shared" si="23"/>
        <v>Daniel Kresse</v>
      </c>
      <c r="C372" s="2">
        <v>20012618</v>
      </c>
      <c r="D372" s="3">
        <v>45442.610590277778</v>
      </c>
      <c r="E372" s="14">
        <v>45428</v>
      </c>
      <c r="F372" s="13">
        <v>45428.333333333336</v>
      </c>
      <c r="G372" s="13">
        <v>45428.6875</v>
      </c>
      <c r="H372" s="15">
        <v>8</v>
      </c>
      <c r="I372" s="2" t="str">
        <f t="shared" si="26"/>
        <v>Posted to HRMS</v>
      </c>
      <c r="J372" s="18" t="str">
        <f>"On-site 24/7 Premium Pay"</f>
        <v>On-site 24/7 Premium Pay</v>
      </c>
      <c r="K372" s="32" t="str">
        <f>"WSH-CENT/SS WORKER"</f>
        <v>WSH-CENT/SS WORKER</v>
      </c>
      <c r="L372" s="80" t="s">
        <v>58</v>
      </c>
      <c r="M372" s="81">
        <v>2</v>
      </c>
      <c r="N372" s="16" t="s">
        <v>26</v>
      </c>
      <c r="O372" s="17" t="s">
        <v>24</v>
      </c>
      <c r="P372" s="17" t="s">
        <v>24</v>
      </c>
      <c r="Q372" s="17" t="s">
        <v>24</v>
      </c>
      <c r="R372" s="17" t="s">
        <v>24</v>
      </c>
      <c r="S372" s="17" t="s">
        <v>24</v>
      </c>
      <c r="T372" s="17" t="s">
        <v>24</v>
      </c>
      <c r="U372" s="25"/>
      <c r="V372" s="11" t="s">
        <v>24</v>
      </c>
      <c r="W372" s="70" t="s">
        <v>24</v>
      </c>
    </row>
    <row r="373" spans="1:23" ht="15" thickBot="1" x14ac:dyDescent="0.4">
      <c r="A373" s="31">
        <v>58870671</v>
      </c>
      <c r="B373" s="2" t="str">
        <f t="shared" si="23"/>
        <v>Daniel Kresse</v>
      </c>
      <c r="C373" s="2">
        <v>20012618</v>
      </c>
      <c r="D373" s="3">
        <v>45442.610613425924</v>
      </c>
      <c r="E373" s="14">
        <v>45429</v>
      </c>
      <c r="F373" s="13">
        <v>45429.333333333336</v>
      </c>
      <c r="G373" s="13">
        <v>45429.6875</v>
      </c>
      <c r="H373" s="15">
        <v>8</v>
      </c>
      <c r="I373" s="2" t="str">
        <f t="shared" si="26"/>
        <v>Posted to HRMS</v>
      </c>
      <c r="J373" s="18" t="str">
        <f>"On-site 24/7 Premium Pay"</f>
        <v>On-site 24/7 Premium Pay</v>
      </c>
      <c r="K373" s="32" t="str">
        <f>"WSH-CENT/SS WORKER"</f>
        <v>WSH-CENT/SS WORKER</v>
      </c>
      <c r="L373" s="80" t="s">
        <v>64</v>
      </c>
      <c r="M373" s="81">
        <v>15.5</v>
      </c>
      <c r="N373" s="16" t="s">
        <v>31</v>
      </c>
      <c r="O373" s="17">
        <v>0.5</v>
      </c>
      <c r="P373" s="17" t="s">
        <v>70</v>
      </c>
      <c r="Q373" s="17">
        <v>1200</v>
      </c>
      <c r="R373" s="17">
        <v>50.53</v>
      </c>
      <c r="S373" s="17">
        <v>52.95</v>
      </c>
      <c r="T373" s="17">
        <f>(R373*O373)+(S373*O373)</f>
        <v>51.74</v>
      </c>
      <c r="U373" s="25"/>
      <c r="V373" s="11" t="s">
        <v>24</v>
      </c>
      <c r="W373" s="70" t="s">
        <v>24</v>
      </c>
    </row>
    <row r="374" spans="1:23" ht="15" thickBot="1" x14ac:dyDescent="0.4">
      <c r="A374" s="31">
        <v>58870673</v>
      </c>
      <c r="B374" s="2" t="str">
        <f t="shared" si="23"/>
        <v>Daniel Kresse</v>
      </c>
      <c r="C374" s="2">
        <v>20012618</v>
      </c>
      <c r="D374" s="3">
        <v>45442.610659722224</v>
      </c>
      <c r="E374" s="14">
        <v>45430</v>
      </c>
      <c r="F374" s="14">
        <v>45430</v>
      </c>
      <c r="G374" s="13">
        <v>45430.999305555553</v>
      </c>
      <c r="H374" s="15">
        <v>0</v>
      </c>
      <c r="I374" s="2" t="str">
        <f t="shared" si="26"/>
        <v>Posted to HRMS</v>
      </c>
      <c r="J374" s="18" t="str">
        <f>"Marked As Day Off"</f>
        <v>Marked As Day Off</v>
      </c>
      <c r="K374" s="32" t="str">
        <f>"N/A"</f>
        <v>N/A</v>
      </c>
      <c r="L374" s="80" t="s">
        <v>27</v>
      </c>
      <c r="M374" s="81" t="s">
        <v>24</v>
      </c>
      <c r="N374" s="16" t="s">
        <v>24</v>
      </c>
      <c r="O374" s="17" t="s">
        <v>24</v>
      </c>
      <c r="P374" s="17" t="s">
        <v>24</v>
      </c>
      <c r="Q374" s="17" t="s">
        <v>24</v>
      </c>
      <c r="R374" s="17" t="s">
        <v>24</v>
      </c>
      <c r="S374" s="17" t="s">
        <v>24</v>
      </c>
      <c r="T374" s="17" t="s">
        <v>24</v>
      </c>
      <c r="U374" s="25"/>
      <c r="V374" s="11" t="s">
        <v>24</v>
      </c>
      <c r="W374" s="70" t="s">
        <v>24</v>
      </c>
    </row>
    <row r="375" spans="1:23" ht="15" thickBot="1" x14ac:dyDescent="0.4">
      <c r="A375" s="31">
        <v>58870672</v>
      </c>
      <c r="B375" s="2" t="str">
        <f t="shared" si="23"/>
        <v>Daniel Kresse</v>
      </c>
      <c r="C375" s="2">
        <v>20012618</v>
      </c>
      <c r="D375" s="3">
        <v>45442.610625000001</v>
      </c>
      <c r="E375" s="14">
        <v>45430</v>
      </c>
      <c r="F375" s="13">
        <v>45430.333333333336</v>
      </c>
      <c r="G375" s="13">
        <v>45430.6875</v>
      </c>
      <c r="H375" s="15">
        <v>8</v>
      </c>
      <c r="I375" s="2" t="str">
        <f>"Canceled"</f>
        <v>Canceled</v>
      </c>
      <c r="J375" s="18" t="str">
        <f>"On-site 24/7 Premium Pay"</f>
        <v>On-site 24/7 Premium Pay</v>
      </c>
      <c r="K375" s="32" t="str">
        <f>"WSH-CENT/SS WORKER"</f>
        <v>WSH-CENT/SS WORKER</v>
      </c>
      <c r="L375" s="80"/>
      <c r="M375" s="81"/>
      <c r="N375" s="16"/>
      <c r="O375" s="17"/>
      <c r="P375" s="17"/>
      <c r="Q375" s="17"/>
      <c r="R375" s="17"/>
      <c r="S375" s="17"/>
      <c r="T375" s="17"/>
      <c r="U375" s="25" t="s">
        <v>82</v>
      </c>
      <c r="V375" s="11" t="s">
        <v>24</v>
      </c>
      <c r="W375" s="70" t="s">
        <v>24</v>
      </c>
    </row>
    <row r="376" spans="1:23" ht="15" thickBot="1" x14ac:dyDescent="0.4">
      <c r="A376" s="31">
        <v>58870674</v>
      </c>
      <c r="B376" s="2" t="str">
        <f t="shared" si="23"/>
        <v>Daniel Kresse</v>
      </c>
      <c r="C376" s="2">
        <v>20012618</v>
      </c>
      <c r="D376" s="3">
        <v>45442.610671296294</v>
      </c>
      <c r="E376" s="14">
        <v>45431</v>
      </c>
      <c r="F376" s="14">
        <v>45431</v>
      </c>
      <c r="G376" s="13">
        <v>45431.999305555553</v>
      </c>
      <c r="H376" s="15">
        <v>0</v>
      </c>
      <c r="I376" s="2" t="str">
        <f t="shared" ref="I376:I404" si="27">"Posted to HRMS"</f>
        <v>Posted to HRMS</v>
      </c>
      <c r="J376" s="18" t="str">
        <f>"Marked As Day Off"</f>
        <v>Marked As Day Off</v>
      </c>
      <c r="K376" s="32" t="str">
        <f>"N/A"</f>
        <v>N/A</v>
      </c>
      <c r="L376" s="80" t="s">
        <v>56</v>
      </c>
      <c r="M376" s="81">
        <v>12</v>
      </c>
      <c r="N376" s="16" t="s">
        <v>26</v>
      </c>
      <c r="O376" s="17" t="s">
        <v>24</v>
      </c>
      <c r="P376" s="17" t="s">
        <v>24</v>
      </c>
      <c r="Q376" s="17" t="s">
        <v>24</v>
      </c>
      <c r="R376" s="17" t="s">
        <v>24</v>
      </c>
      <c r="S376" s="17" t="s">
        <v>24</v>
      </c>
      <c r="T376" s="17" t="s">
        <v>24</v>
      </c>
      <c r="U376" s="25"/>
      <c r="V376" s="11" t="s">
        <v>24</v>
      </c>
      <c r="W376" s="70" t="s">
        <v>24</v>
      </c>
    </row>
    <row r="377" spans="1:23" ht="15" thickBot="1" x14ac:dyDescent="0.4">
      <c r="A377" s="31">
        <v>58870675</v>
      </c>
      <c r="B377" s="2" t="str">
        <f t="shared" si="23"/>
        <v>Daniel Kresse</v>
      </c>
      <c r="C377" s="2">
        <v>20012618</v>
      </c>
      <c r="D377" s="3">
        <v>45442.610682870371</v>
      </c>
      <c r="E377" s="14">
        <v>45432</v>
      </c>
      <c r="F377" s="13">
        <v>45432.333333333336</v>
      </c>
      <c r="G377" s="13">
        <v>45432.6875</v>
      </c>
      <c r="H377" s="15">
        <v>8</v>
      </c>
      <c r="I377" s="2" t="str">
        <f t="shared" si="27"/>
        <v>Posted to HRMS</v>
      </c>
      <c r="J377" s="18" t="str">
        <f>"On-site 24/7 Premium Pay"</f>
        <v>On-site 24/7 Premium Pay</v>
      </c>
      <c r="K377" s="32" t="str">
        <f>"WSH-CENT/SS WORKER"</f>
        <v>WSH-CENT/SS WORKER</v>
      </c>
      <c r="L377" s="80" t="s">
        <v>27</v>
      </c>
      <c r="M377" s="81" t="s">
        <v>24</v>
      </c>
      <c r="N377" s="16" t="s">
        <v>24</v>
      </c>
      <c r="O377" s="17" t="s">
        <v>24</v>
      </c>
      <c r="P377" s="17" t="s">
        <v>24</v>
      </c>
      <c r="Q377" s="17" t="s">
        <v>24</v>
      </c>
      <c r="R377" s="17" t="s">
        <v>24</v>
      </c>
      <c r="S377" s="17" t="s">
        <v>24</v>
      </c>
      <c r="T377" s="17" t="s">
        <v>24</v>
      </c>
      <c r="U377" s="25"/>
      <c r="V377" s="11" t="s">
        <v>24</v>
      </c>
      <c r="W377" s="70" t="s">
        <v>24</v>
      </c>
    </row>
    <row r="378" spans="1:23" ht="15" thickBot="1" x14ac:dyDescent="0.4">
      <c r="A378" s="31">
        <v>58870676</v>
      </c>
      <c r="B378" s="2" t="str">
        <f t="shared" si="23"/>
        <v>Daniel Kresse</v>
      </c>
      <c r="C378" s="2">
        <v>20012618</v>
      </c>
      <c r="D378" s="3">
        <v>45442.610706018517</v>
      </c>
      <c r="E378" s="14">
        <v>45433</v>
      </c>
      <c r="F378" s="13">
        <v>45433.333333333336</v>
      </c>
      <c r="G378" s="13">
        <v>45433.6875</v>
      </c>
      <c r="H378" s="15">
        <v>8</v>
      </c>
      <c r="I378" s="2" t="str">
        <f t="shared" si="27"/>
        <v>Posted to HRMS</v>
      </c>
      <c r="J378" s="18" t="str">
        <f>"On-site 24/7 Premium Pay"</f>
        <v>On-site 24/7 Premium Pay</v>
      </c>
      <c r="K378" s="32" t="str">
        <f>"WSH-CENT/SS WORKER"</f>
        <v>WSH-CENT/SS WORKER</v>
      </c>
      <c r="L378" s="80" t="s">
        <v>27</v>
      </c>
      <c r="M378" s="81" t="s">
        <v>24</v>
      </c>
      <c r="N378" s="16" t="s">
        <v>24</v>
      </c>
      <c r="O378" s="17" t="s">
        <v>24</v>
      </c>
      <c r="P378" s="17" t="s">
        <v>24</v>
      </c>
      <c r="Q378" s="17" t="s">
        <v>24</v>
      </c>
      <c r="R378" s="17" t="s">
        <v>24</v>
      </c>
      <c r="S378" s="17" t="s">
        <v>24</v>
      </c>
      <c r="T378" s="17" t="s">
        <v>24</v>
      </c>
      <c r="U378" s="25"/>
      <c r="V378" s="11" t="s">
        <v>24</v>
      </c>
      <c r="W378" s="70" t="s">
        <v>24</v>
      </c>
    </row>
    <row r="379" spans="1:23" ht="15" thickBot="1" x14ac:dyDescent="0.4">
      <c r="A379" s="31">
        <v>58870677</v>
      </c>
      <c r="B379" s="2" t="str">
        <f t="shared" si="23"/>
        <v>Daniel Kresse</v>
      </c>
      <c r="C379" s="2">
        <v>20012618</v>
      </c>
      <c r="D379" s="3">
        <v>45442.610717592594</v>
      </c>
      <c r="E379" s="14">
        <v>45434</v>
      </c>
      <c r="F379" s="13">
        <v>45434.333333333336</v>
      </c>
      <c r="G379" s="13">
        <v>45434.6875</v>
      </c>
      <c r="H379" s="15">
        <v>8</v>
      </c>
      <c r="I379" s="2" t="str">
        <f t="shared" si="27"/>
        <v>Posted to HRMS</v>
      </c>
      <c r="J379" s="18" t="str">
        <f>"On-site 24/7 Premium Pay"</f>
        <v>On-site 24/7 Premium Pay</v>
      </c>
      <c r="K379" s="32" t="str">
        <f>"WSH-CENT/SS WORKER"</f>
        <v>WSH-CENT/SS WORKER</v>
      </c>
      <c r="L379" s="80" t="s">
        <v>49</v>
      </c>
      <c r="M379" s="81">
        <v>8</v>
      </c>
      <c r="N379" s="16" t="s">
        <v>31</v>
      </c>
      <c r="O379" s="17">
        <v>0.5</v>
      </c>
      <c r="P379" s="17" t="s">
        <v>50</v>
      </c>
      <c r="Q379" s="17">
        <v>1200</v>
      </c>
      <c r="R379" s="17">
        <v>50.53</v>
      </c>
      <c r="S379" s="17">
        <v>52.95</v>
      </c>
      <c r="T379" s="17">
        <f t="shared" ref="T379:T381" si="28">(R379*O379)+(S379*O379)</f>
        <v>51.74</v>
      </c>
      <c r="U379" s="25"/>
      <c r="V379" s="11" t="s">
        <v>24</v>
      </c>
      <c r="W379" s="70" t="s">
        <v>24</v>
      </c>
    </row>
    <row r="380" spans="1:23" ht="15" thickBot="1" x14ac:dyDescent="0.4">
      <c r="A380" s="31">
        <v>58870678</v>
      </c>
      <c r="B380" s="2" t="str">
        <f t="shared" si="23"/>
        <v>Daniel Kresse</v>
      </c>
      <c r="C380" s="2">
        <v>20012618</v>
      </c>
      <c r="D380" s="3">
        <v>45442.610729166663</v>
      </c>
      <c r="E380" s="14">
        <v>45435</v>
      </c>
      <c r="F380" s="13">
        <v>45435.333333333336</v>
      </c>
      <c r="G380" s="13">
        <v>45435.6875</v>
      </c>
      <c r="H380" s="15">
        <v>8</v>
      </c>
      <c r="I380" s="2" t="str">
        <f t="shared" si="27"/>
        <v>Posted to HRMS</v>
      </c>
      <c r="J380" s="18" t="str">
        <f>"On-site 24/7 Premium Pay"</f>
        <v>On-site 24/7 Premium Pay</v>
      </c>
      <c r="K380" s="32" t="str">
        <f>"WSH-CENT/SS WORKER"</f>
        <v>WSH-CENT/SS WORKER</v>
      </c>
      <c r="L380" s="80" t="s">
        <v>49</v>
      </c>
      <c r="M380" s="81">
        <v>8</v>
      </c>
      <c r="N380" s="16" t="s">
        <v>31</v>
      </c>
      <c r="O380" s="17">
        <v>0.5</v>
      </c>
      <c r="P380" s="17" t="s">
        <v>50</v>
      </c>
      <c r="Q380" s="17">
        <v>1200</v>
      </c>
      <c r="R380" s="17">
        <v>50.53</v>
      </c>
      <c r="S380" s="17">
        <v>52.95</v>
      </c>
      <c r="T380" s="17">
        <f t="shared" si="28"/>
        <v>51.74</v>
      </c>
      <c r="U380" s="25"/>
      <c r="V380" s="11" t="s">
        <v>24</v>
      </c>
      <c r="W380" s="70" t="s">
        <v>24</v>
      </c>
    </row>
    <row r="381" spans="1:23" ht="15" thickBot="1" x14ac:dyDescent="0.4">
      <c r="A381" s="31">
        <v>58870679</v>
      </c>
      <c r="B381" s="2" t="str">
        <f t="shared" si="23"/>
        <v>Daniel Kresse</v>
      </c>
      <c r="C381" s="2">
        <v>20012618</v>
      </c>
      <c r="D381" s="3">
        <v>45442.61074074074</v>
      </c>
      <c r="E381" s="14">
        <v>45436</v>
      </c>
      <c r="F381" s="13">
        <v>45436.333333333336</v>
      </c>
      <c r="G381" s="13">
        <v>45436.6875</v>
      </c>
      <c r="H381" s="15">
        <v>8</v>
      </c>
      <c r="I381" s="2" t="str">
        <f t="shared" si="27"/>
        <v>Posted to HRMS</v>
      </c>
      <c r="J381" s="18" t="str">
        <f>"On-site 24/7 Premium Pay"</f>
        <v>On-site 24/7 Premium Pay</v>
      </c>
      <c r="K381" s="32" t="str">
        <f>"WSH-CENT/SS WORKER"</f>
        <v>WSH-CENT/SS WORKER</v>
      </c>
      <c r="L381" s="80" t="s">
        <v>51</v>
      </c>
      <c r="M381" s="81">
        <v>12</v>
      </c>
      <c r="N381" s="16" t="s">
        <v>31</v>
      </c>
      <c r="O381" s="17">
        <v>0.5</v>
      </c>
      <c r="P381" s="17" t="s">
        <v>50</v>
      </c>
      <c r="Q381" s="17">
        <v>1200</v>
      </c>
      <c r="R381" s="17">
        <v>50.53</v>
      </c>
      <c r="S381" s="17">
        <v>52.95</v>
      </c>
      <c r="T381" s="17">
        <f t="shared" si="28"/>
        <v>51.74</v>
      </c>
      <c r="U381" s="25"/>
      <c r="V381" s="11" t="s">
        <v>24</v>
      </c>
      <c r="W381" s="70" t="s">
        <v>24</v>
      </c>
    </row>
    <row r="382" spans="1:23" ht="15" thickBot="1" x14ac:dyDescent="0.4">
      <c r="A382" s="31">
        <v>58870680</v>
      </c>
      <c r="B382" s="2" t="str">
        <f t="shared" si="23"/>
        <v>Daniel Kresse</v>
      </c>
      <c r="C382" s="2">
        <v>20012618</v>
      </c>
      <c r="D382" s="3">
        <v>45442.610775462963</v>
      </c>
      <c r="E382" s="14">
        <v>45437</v>
      </c>
      <c r="F382" s="14">
        <v>45437</v>
      </c>
      <c r="G382" s="13">
        <v>45437.999305555553</v>
      </c>
      <c r="H382" s="15">
        <v>0</v>
      </c>
      <c r="I382" s="2" t="str">
        <f t="shared" si="27"/>
        <v>Posted to HRMS</v>
      </c>
      <c r="J382" s="18" t="str">
        <f>"Marked As Day Off"</f>
        <v>Marked As Day Off</v>
      </c>
      <c r="K382" s="32" t="str">
        <f>"N/A"</f>
        <v>N/A</v>
      </c>
      <c r="L382" s="80" t="s">
        <v>27</v>
      </c>
      <c r="M382" s="81" t="s">
        <v>24</v>
      </c>
      <c r="N382" s="16" t="s">
        <v>24</v>
      </c>
      <c r="O382" s="17" t="s">
        <v>24</v>
      </c>
      <c r="P382" s="17" t="s">
        <v>24</v>
      </c>
      <c r="Q382" s="17" t="s">
        <v>24</v>
      </c>
      <c r="R382" s="17" t="s">
        <v>24</v>
      </c>
      <c r="S382" s="17" t="s">
        <v>24</v>
      </c>
      <c r="T382" s="17" t="s">
        <v>24</v>
      </c>
      <c r="U382" s="25"/>
      <c r="V382" s="11" t="s">
        <v>24</v>
      </c>
      <c r="W382" s="70" t="s">
        <v>24</v>
      </c>
    </row>
    <row r="383" spans="1:23" ht="15" thickBot="1" x14ac:dyDescent="0.4">
      <c r="A383" s="31">
        <v>58870681</v>
      </c>
      <c r="B383" s="2" t="str">
        <f t="shared" si="23"/>
        <v>Daniel Kresse</v>
      </c>
      <c r="C383" s="2">
        <v>20012618</v>
      </c>
      <c r="D383" s="3">
        <v>45442.61078703704</v>
      </c>
      <c r="E383" s="14">
        <v>45438</v>
      </c>
      <c r="F383" s="14">
        <v>45438</v>
      </c>
      <c r="G383" s="13">
        <v>45438.999305555553</v>
      </c>
      <c r="H383" s="15">
        <v>0</v>
      </c>
      <c r="I383" s="2" t="str">
        <f t="shared" si="27"/>
        <v>Posted to HRMS</v>
      </c>
      <c r="J383" s="18" t="str">
        <f>"Marked As Day Off"</f>
        <v>Marked As Day Off</v>
      </c>
      <c r="K383" s="32" t="str">
        <f>"N/A"</f>
        <v>N/A</v>
      </c>
      <c r="L383" s="80" t="s">
        <v>56</v>
      </c>
      <c r="M383" s="81">
        <v>12</v>
      </c>
      <c r="N383" s="16" t="s">
        <v>26</v>
      </c>
      <c r="O383" s="17" t="s">
        <v>24</v>
      </c>
      <c r="P383" s="17" t="s">
        <v>24</v>
      </c>
      <c r="Q383" s="17" t="s">
        <v>24</v>
      </c>
      <c r="R383" s="17" t="s">
        <v>24</v>
      </c>
      <c r="S383" s="17" t="s">
        <v>24</v>
      </c>
      <c r="T383" s="17" t="s">
        <v>24</v>
      </c>
      <c r="U383" s="25"/>
      <c r="V383" s="11" t="s">
        <v>24</v>
      </c>
      <c r="W383" s="70" t="s">
        <v>24</v>
      </c>
    </row>
    <row r="384" spans="1:23" ht="15" thickBot="1" x14ac:dyDescent="0.4">
      <c r="A384" s="31">
        <v>58870682</v>
      </c>
      <c r="B384" s="2" t="str">
        <f t="shared" si="23"/>
        <v>Daniel Kresse</v>
      </c>
      <c r="C384" s="2">
        <v>20012618</v>
      </c>
      <c r="D384" s="3">
        <v>45442.610810185186</v>
      </c>
      <c r="E384" s="14">
        <v>45440</v>
      </c>
      <c r="F384" s="13">
        <v>45440.333333333336</v>
      </c>
      <c r="G384" s="13">
        <v>45440.6875</v>
      </c>
      <c r="H384" s="15">
        <v>8</v>
      </c>
      <c r="I384" s="2" t="str">
        <f t="shared" si="27"/>
        <v>Posted to HRMS</v>
      </c>
      <c r="J384" s="18" t="str">
        <f>"On-site 24/7 Premium Pay"</f>
        <v>On-site 24/7 Premium Pay</v>
      </c>
      <c r="K384" s="32" t="str">
        <f>"WSH-CENT/SS WORKER"</f>
        <v>WSH-CENT/SS WORKER</v>
      </c>
      <c r="L384" s="80" t="s">
        <v>27</v>
      </c>
      <c r="M384" s="81" t="s">
        <v>24</v>
      </c>
      <c r="N384" s="16" t="s">
        <v>24</v>
      </c>
      <c r="O384" s="17" t="s">
        <v>24</v>
      </c>
      <c r="P384" s="17" t="s">
        <v>24</v>
      </c>
      <c r="Q384" s="17" t="s">
        <v>24</v>
      </c>
      <c r="R384" s="17" t="s">
        <v>24</v>
      </c>
      <c r="S384" s="17" t="s">
        <v>24</v>
      </c>
      <c r="T384" s="17" t="s">
        <v>24</v>
      </c>
      <c r="U384" s="25"/>
      <c r="V384" s="11" t="s">
        <v>24</v>
      </c>
      <c r="W384" s="70" t="s">
        <v>24</v>
      </c>
    </row>
    <row r="385" spans="1:23" ht="15" thickBot="1" x14ac:dyDescent="0.4">
      <c r="A385" s="31">
        <v>58870683</v>
      </c>
      <c r="B385" s="2" t="str">
        <f t="shared" si="23"/>
        <v>Daniel Kresse</v>
      </c>
      <c r="C385" s="2">
        <v>20012618</v>
      </c>
      <c r="D385" s="3">
        <v>45442.610821759263</v>
      </c>
      <c r="E385" s="14">
        <v>45441</v>
      </c>
      <c r="F385" s="13">
        <v>45441.333333333336</v>
      </c>
      <c r="G385" s="13">
        <v>45441.6875</v>
      </c>
      <c r="H385" s="15">
        <v>8</v>
      </c>
      <c r="I385" s="2" t="str">
        <f t="shared" si="27"/>
        <v>Posted to HRMS</v>
      </c>
      <c r="J385" s="18" t="str">
        <f>"On-site 24/7 Premium Pay"</f>
        <v>On-site 24/7 Premium Pay</v>
      </c>
      <c r="K385" s="32" t="str">
        <f>"WSH-CENT/SS WORKER"</f>
        <v>WSH-CENT/SS WORKER</v>
      </c>
      <c r="L385" s="80" t="s">
        <v>49</v>
      </c>
      <c r="M385" s="81">
        <v>8</v>
      </c>
      <c r="N385" s="16" t="s">
        <v>31</v>
      </c>
      <c r="O385" s="17">
        <v>0.5</v>
      </c>
      <c r="P385" s="17" t="s">
        <v>50</v>
      </c>
      <c r="Q385" s="17">
        <v>1200</v>
      </c>
      <c r="R385" s="17">
        <v>50.53</v>
      </c>
      <c r="S385" s="17">
        <v>52.95</v>
      </c>
      <c r="T385" s="17">
        <f t="shared" ref="T385:T387" si="29">(R385*O385)+(S385*O385)</f>
        <v>51.74</v>
      </c>
      <c r="U385" s="25"/>
      <c r="V385" s="11" t="s">
        <v>24</v>
      </c>
      <c r="W385" s="70" t="s">
        <v>24</v>
      </c>
    </row>
    <row r="386" spans="1:23" ht="15" thickBot="1" x14ac:dyDescent="0.4">
      <c r="A386" s="31">
        <v>58870684</v>
      </c>
      <c r="B386" s="2" t="str">
        <f t="shared" si="23"/>
        <v>Daniel Kresse</v>
      </c>
      <c r="C386" s="2">
        <v>20012618</v>
      </c>
      <c r="D386" s="3">
        <v>45442.610833333332</v>
      </c>
      <c r="E386" s="14">
        <v>45442</v>
      </c>
      <c r="F386" s="13">
        <v>45442.333333333336</v>
      </c>
      <c r="G386" s="13">
        <v>45442.6875</v>
      </c>
      <c r="H386" s="15">
        <v>8</v>
      </c>
      <c r="I386" s="2" t="str">
        <f t="shared" si="27"/>
        <v>Posted to HRMS</v>
      </c>
      <c r="J386" s="18" t="str">
        <f>"On-site 24/7 Premium Pay"</f>
        <v>On-site 24/7 Premium Pay</v>
      </c>
      <c r="K386" s="32" t="str">
        <f>"WSH-CENT/SS WORKER"</f>
        <v>WSH-CENT/SS WORKER</v>
      </c>
      <c r="L386" s="80" t="s">
        <v>49</v>
      </c>
      <c r="M386" s="81">
        <v>8</v>
      </c>
      <c r="N386" s="16" t="s">
        <v>31</v>
      </c>
      <c r="O386" s="17">
        <v>0.5</v>
      </c>
      <c r="P386" s="17" t="s">
        <v>50</v>
      </c>
      <c r="Q386" s="17">
        <v>1200</v>
      </c>
      <c r="R386" s="17">
        <v>50.53</v>
      </c>
      <c r="S386" s="17">
        <v>52.95</v>
      </c>
      <c r="T386" s="17">
        <f t="shared" si="29"/>
        <v>51.74</v>
      </c>
      <c r="U386" s="25"/>
      <c r="V386" s="11" t="s">
        <v>24</v>
      </c>
      <c r="W386" s="70" t="s">
        <v>24</v>
      </c>
    </row>
    <row r="387" spans="1:23" ht="15" thickBot="1" x14ac:dyDescent="0.4">
      <c r="A387" s="31">
        <v>58877986</v>
      </c>
      <c r="B387" s="2" t="str">
        <f t="shared" si="23"/>
        <v>Daniel Kresse</v>
      </c>
      <c r="C387" s="2">
        <v>20012618</v>
      </c>
      <c r="D387" s="3">
        <v>45443.302951388891</v>
      </c>
      <c r="E387" s="14">
        <v>45443</v>
      </c>
      <c r="F387" s="13">
        <v>45443.333333333336</v>
      </c>
      <c r="G387" s="13">
        <v>45443.6875</v>
      </c>
      <c r="H387" s="15">
        <v>8</v>
      </c>
      <c r="I387" s="2" t="str">
        <f t="shared" si="27"/>
        <v>Posted to HRMS</v>
      </c>
      <c r="J387" s="18" t="str">
        <f>"On-site 24/7 Premium Pay"</f>
        <v>On-site 24/7 Premium Pay</v>
      </c>
      <c r="K387" s="32" t="str">
        <f>"WSH-CENT/SS WORKER"</f>
        <v>WSH-CENT/SS WORKER</v>
      </c>
      <c r="L387" s="80" t="s">
        <v>49</v>
      </c>
      <c r="M387" s="81">
        <v>8</v>
      </c>
      <c r="N387" s="16" t="s">
        <v>31</v>
      </c>
      <c r="O387" s="17">
        <v>0.5</v>
      </c>
      <c r="P387" s="17" t="s">
        <v>50</v>
      </c>
      <c r="Q387" s="17">
        <v>1200</v>
      </c>
      <c r="R387" s="17">
        <v>50.53</v>
      </c>
      <c r="S387" s="17">
        <v>52.95</v>
      </c>
      <c r="T387" s="17">
        <f t="shared" si="29"/>
        <v>51.74</v>
      </c>
      <c r="U387" s="25"/>
      <c r="V387" s="11" t="s">
        <v>24</v>
      </c>
      <c r="W387" s="70" t="s">
        <v>24</v>
      </c>
    </row>
    <row r="388" spans="1:23" ht="15" thickBot="1" x14ac:dyDescent="0.4">
      <c r="A388" s="31">
        <v>59128821</v>
      </c>
      <c r="B388" s="2" t="str">
        <f t="shared" si="23"/>
        <v>Daniel Kresse</v>
      </c>
      <c r="C388" s="2">
        <v>20012618</v>
      </c>
      <c r="D388" s="3">
        <v>45456.445972222224</v>
      </c>
      <c r="E388" s="14">
        <v>45444</v>
      </c>
      <c r="F388" s="14">
        <v>45444</v>
      </c>
      <c r="G388" s="13">
        <v>45444.999305555553</v>
      </c>
      <c r="H388" s="15">
        <v>0</v>
      </c>
      <c r="I388" s="2" t="str">
        <f t="shared" si="27"/>
        <v>Posted to HRMS</v>
      </c>
      <c r="J388" s="18" t="str">
        <f>"Marked As Day Off"</f>
        <v>Marked As Day Off</v>
      </c>
      <c r="K388" s="32" t="str">
        <f>"N/A"</f>
        <v>N/A</v>
      </c>
      <c r="L388" s="80" t="s">
        <v>59</v>
      </c>
      <c r="M388" s="81">
        <v>4</v>
      </c>
      <c r="N388" s="16" t="s">
        <v>26</v>
      </c>
      <c r="O388" s="17" t="s">
        <v>24</v>
      </c>
      <c r="P388" s="17" t="s">
        <v>24</v>
      </c>
      <c r="Q388" s="17" t="s">
        <v>24</v>
      </c>
      <c r="R388" s="17" t="s">
        <v>24</v>
      </c>
      <c r="S388" s="17" t="s">
        <v>24</v>
      </c>
      <c r="T388" s="17" t="s">
        <v>24</v>
      </c>
      <c r="U388" s="25"/>
      <c r="V388" s="11" t="s">
        <v>24</v>
      </c>
      <c r="W388" s="70" t="s">
        <v>24</v>
      </c>
    </row>
    <row r="389" spans="1:23" ht="15" thickBot="1" x14ac:dyDescent="0.4">
      <c r="A389" s="31">
        <v>59128822</v>
      </c>
      <c r="B389" s="2" t="str">
        <f t="shared" si="23"/>
        <v>Daniel Kresse</v>
      </c>
      <c r="C389" s="2">
        <v>20012618</v>
      </c>
      <c r="D389" s="3">
        <v>45456.44599537037</v>
      </c>
      <c r="E389" s="14">
        <v>45445</v>
      </c>
      <c r="F389" s="14">
        <v>45445</v>
      </c>
      <c r="G389" s="13">
        <v>45445.999305555553</v>
      </c>
      <c r="H389" s="15">
        <v>0</v>
      </c>
      <c r="I389" s="2" t="str">
        <f t="shared" si="27"/>
        <v>Posted to HRMS</v>
      </c>
      <c r="J389" s="18" t="str">
        <f>"Marked As Day Off"</f>
        <v>Marked As Day Off</v>
      </c>
      <c r="K389" s="32" t="str">
        <f>"N/A"</f>
        <v>N/A</v>
      </c>
      <c r="L389" s="80" t="s">
        <v>56</v>
      </c>
      <c r="M389" s="81">
        <v>12</v>
      </c>
      <c r="N389" s="16" t="s">
        <v>26</v>
      </c>
      <c r="O389" s="17" t="s">
        <v>24</v>
      </c>
      <c r="P389" s="17" t="s">
        <v>24</v>
      </c>
      <c r="Q389" s="17" t="s">
        <v>24</v>
      </c>
      <c r="R389" s="17" t="s">
        <v>24</v>
      </c>
      <c r="S389" s="17" t="s">
        <v>24</v>
      </c>
      <c r="T389" s="17" t="s">
        <v>24</v>
      </c>
      <c r="U389" s="25"/>
      <c r="V389" s="11" t="s">
        <v>24</v>
      </c>
      <c r="W389" s="70" t="s">
        <v>24</v>
      </c>
    </row>
    <row r="390" spans="1:23" ht="15" thickBot="1" x14ac:dyDescent="0.4">
      <c r="A390" s="31">
        <v>59128808</v>
      </c>
      <c r="B390" s="2" t="str">
        <f t="shared" si="23"/>
        <v>Daniel Kresse</v>
      </c>
      <c r="C390" s="2">
        <v>20012618</v>
      </c>
      <c r="D390" s="3">
        <v>45456.445729166669</v>
      </c>
      <c r="E390" s="14">
        <v>45446</v>
      </c>
      <c r="F390" s="13">
        <v>45446.333333333336</v>
      </c>
      <c r="G390" s="13">
        <v>45446.6875</v>
      </c>
      <c r="H390" s="15">
        <v>8</v>
      </c>
      <c r="I390" s="2" t="str">
        <f t="shared" si="27"/>
        <v>Posted to HRMS</v>
      </c>
      <c r="J390" s="18" t="str">
        <f>"On-site 24/7 Premium Pay"</f>
        <v>On-site 24/7 Premium Pay</v>
      </c>
      <c r="K390" s="32" t="str">
        <f>"WSH-CENT/SS WORKER"</f>
        <v>WSH-CENT/SS WORKER</v>
      </c>
      <c r="L390" s="80" t="s">
        <v>27</v>
      </c>
      <c r="M390" s="81" t="s">
        <v>24</v>
      </c>
      <c r="N390" s="16" t="s">
        <v>24</v>
      </c>
      <c r="O390" s="17" t="s">
        <v>24</v>
      </c>
      <c r="P390" s="17" t="s">
        <v>24</v>
      </c>
      <c r="Q390" s="17" t="s">
        <v>24</v>
      </c>
      <c r="R390" s="17" t="s">
        <v>24</v>
      </c>
      <c r="S390" s="17" t="s">
        <v>24</v>
      </c>
      <c r="T390" s="17" t="s">
        <v>24</v>
      </c>
      <c r="U390" s="25"/>
      <c r="V390" s="11" t="s">
        <v>24</v>
      </c>
      <c r="W390" s="70" t="s">
        <v>24</v>
      </c>
    </row>
    <row r="391" spans="1:23" ht="15" thickBot="1" x14ac:dyDescent="0.4">
      <c r="A391" s="31">
        <v>59128809</v>
      </c>
      <c r="B391" s="2" t="str">
        <f t="shared" si="23"/>
        <v>Daniel Kresse</v>
      </c>
      <c r="C391" s="2">
        <v>20012618</v>
      </c>
      <c r="D391" s="3">
        <v>45456.445740740739</v>
      </c>
      <c r="E391" s="14">
        <v>45447</v>
      </c>
      <c r="F391" s="13">
        <v>45447.333333333336</v>
      </c>
      <c r="G391" s="13">
        <v>45447.6875</v>
      </c>
      <c r="H391" s="15">
        <v>8</v>
      </c>
      <c r="I391" s="2" t="str">
        <f t="shared" si="27"/>
        <v>Posted to HRMS</v>
      </c>
      <c r="J391" s="18" t="str">
        <f>"On-site 24/7 Premium Pay"</f>
        <v>On-site 24/7 Premium Pay</v>
      </c>
      <c r="K391" s="32" t="str">
        <f>"WSH-CENT/SS WORKER"</f>
        <v>WSH-CENT/SS WORKER</v>
      </c>
      <c r="L391" s="80" t="s">
        <v>27</v>
      </c>
      <c r="M391" s="81" t="s">
        <v>24</v>
      </c>
      <c r="N391" s="16" t="s">
        <v>24</v>
      </c>
      <c r="O391" s="17" t="s">
        <v>24</v>
      </c>
      <c r="P391" s="17" t="s">
        <v>24</v>
      </c>
      <c r="Q391" s="17" t="s">
        <v>24</v>
      </c>
      <c r="R391" s="17" t="s">
        <v>24</v>
      </c>
      <c r="S391" s="17" t="s">
        <v>24</v>
      </c>
      <c r="T391" s="17" t="s">
        <v>24</v>
      </c>
      <c r="U391" s="25"/>
      <c r="V391" s="11" t="s">
        <v>24</v>
      </c>
      <c r="W391" s="70" t="s">
        <v>24</v>
      </c>
    </row>
    <row r="392" spans="1:23" ht="15" thickBot="1" x14ac:dyDescent="0.4">
      <c r="A392" s="31">
        <v>59128810</v>
      </c>
      <c r="B392" s="2" t="str">
        <f t="shared" si="23"/>
        <v>Daniel Kresse</v>
      </c>
      <c r="C392" s="2">
        <v>20012618</v>
      </c>
      <c r="D392" s="3">
        <v>45456.445763888885</v>
      </c>
      <c r="E392" s="14">
        <v>45448</v>
      </c>
      <c r="F392" s="13">
        <v>45448.333333333336</v>
      </c>
      <c r="G392" s="13">
        <v>45448.6875</v>
      </c>
      <c r="H392" s="15">
        <v>8</v>
      </c>
      <c r="I392" s="2" t="str">
        <f t="shared" si="27"/>
        <v>Posted to HRMS</v>
      </c>
      <c r="J392" s="18" t="str">
        <f>"On-site 24/7 Premium Pay"</f>
        <v>On-site 24/7 Premium Pay</v>
      </c>
      <c r="K392" s="32" t="str">
        <f>"WSH-CENT/SS WORKER"</f>
        <v>WSH-CENT/SS WORKER</v>
      </c>
      <c r="L392" s="80" t="s">
        <v>49</v>
      </c>
      <c r="M392" s="81">
        <v>8</v>
      </c>
      <c r="N392" s="16" t="s">
        <v>31</v>
      </c>
      <c r="O392" s="17">
        <v>0.5</v>
      </c>
      <c r="P392" s="17" t="s">
        <v>50</v>
      </c>
      <c r="Q392" s="17">
        <v>1200</v>
      </c>
      <c r="R392" s="17">
        <v>50.53</v>
      </c>
      <c r="S392" s="17">
        <v>52.95</v>
      </c>
      <c r="T392" s="17">
        <f t="shared" ref="T392:T394" si="30">(R392*O392)+(S392*O392)</f>
        <v>51.74</v>
      </c>
      <c r="U392" s="25"/>
      <c r="V392" s="11" t="s">
        <v>24</v>
      </c>
      <c r="W392" s="70" t="s">
        <v>24</v>
      </c>
    </row>
    <row r="393" spans="1:23" ht="15" thickBot="1" x14ac:dyDescent="0.4">
      <c r="A393" s="31">
        <v>59128811</v>
      </c>
      <c r="B393" s="2" t="str">
        <f t="shared" si="23"/>
        <v>Daniel Kresse</v>
      </c>
      <c r="C393" s="2">
        <v>20012618</v>
      </c>
      <c r="D393" s="3">
        <v>45456.445775462962</v>
      </c>
      <c r="E393" s="14">
        <v>45449</v>
      </c>
      <c r="F393" s="13">
        <v>45449.333333333336</v>
      </c>
      <c r="G393" s="13">
        <v>45449.6875</v>
      </c>
      <c r="H393" s="15">
        <v>8</v>
      </c>
      <c r="I393" s="2" t="str">
        <f t="shared" si="27"/>
        <v>Posted to HRMS</v>
      </c>
      <c r="J393" s="18" t="str">
        <f>"On-site 24/7 Premium Pay"</f>
        <v>On-site 24/7 Premium Pay</v>
      </c>
      <c r="K393" s="32" t="str">
        <f>"WSH-CENT/SS WORKER"</f>
        <v>WSH-CENT/SS WORKER</v>
      </c>
      <c r="L393" s="80" t="s">
        <v>49</v>
      </c>
      <c r="M393" s="81">
        <v>8</v>
      </c>
      <c r="N393" s="16" t="s">
        <v>31</v>
      </c>
      <c r="O393" s="17">
        <v>0.5</v>
      </c>
      <c r="P393" s="17" t="s">
        <v>50</v>
      </c>
      <c r="Q393" s="17">
        <v>1200</v>
      </c>
      <c r="R393" s="17">
        <v>50.53</v>
      </c>
      <c r="S393" s="17">
        <v>52.95</v>
      </c>
      <c r="T393" s="17">
        <f t="shared" si="30"/>
        <v>51.74</v>
      </c>
      <c r="U393" s="25"/>
      <c r="V393" s="11" t="s">
        <v>24</v>
      </c>
      <c r="W393" s="70" t="s">
        <v>24</v>
      </c>
    </row>
    <row r="394" spans="1:23" ht="15" thickBot="1" x14ac:dyDescent="0.4">
      <c r="A394" s="31">
        <v>59128812</v>
      </c>
      <c r="B394" s="2" t="str">
        <f t="shared" si="23"/>
        <v>Daniel Kresse</v>
      </c>
      <c r="C394" s="2">
        <v>20012618</v>
      </c>
      <c r="D394" s="3">
        <v>45456.445798611108</v>
      </c>
      <c r="E394" s="14">
        <v>45450</v>
      </c>
      <c r="F394" s="13">
        <v>45450.333333333336</v>
      </c>
      <c r="G394" s="13">
        <v>45450.6875</v>
      </c>
      <c r="H394" s="15">
        <v>8</v>
      </c>
      <c r="I394" s="2" t="str">
        <f t="shared" si="27"/>
        <v>Posted to HRMS</v>
      </c>
      <c r="J394" s="18" t="str">
        <f>"On-site 24/7 Premium Pay"</f>
        <v>On-site 24/7 Premium Pay</v>
      </c>
      <c r="K394" s="32" t="str">
        <f>"WSH-CENT/SS WORKER"</f>
        <v>WSH-CENT/SS WORKER</v>
      </c>
      <c r="L394" s="80" t="s">
        <v>81</v>
      </c>
      <c r="M394" s="81">
        <v>13.5</v>
      </c>
      <c r="N394" s="16" t="s">
        <v>31</v>
      </c>
      <c r="O394" s="17">
        <v>0.5</v>
      </c>
      <c r="P394" s="17" t="s">
        <v>50</v>
      </c>
      <c r="Q394" s="17">
        <v>1200</v>
      </c>
      <c r="R394" s="17">
        <v>50.53</v>
      </c>
      <c r="S394" s="17">
        <v>52.95</v>
      </c>
      <c r="T394" s="17">
        <f t="shared" si="30"/>
        <v>51.74</v>
      </c>
      <c r="U394" s="25"/>
      <c r="V394" s="11" t="s">
        <v>24</v>
      </c>
      <c r="W394" s="70" t="s">
        <v>24</v>
      </c>
    </row>
    <row r="395" spans="1:23" ht="15" thickBot="1" x14ac:dyDescent="0.4">
      <c r="A395" s="31">
        <v>59128818</v>
      </c>
      <c r="B395" s="2" t="str">
        <f t="shared" si="23"/>
        <v>Daniel Kresse</v>
      </c>
      <c r="C395" s="2">
        <v>20012618</v>
      </c>
      <c r="D395" s="3">
        <v>45456.445914351854</v>
      </c>
      <c r="E395" s="14">
        <v>45451</v>
      </c>
      <c r="F395" s="14">
        <v>45451</v>
      </c>
      <c r="G395" s="13">
        <v>45451.999305555553</v>
      </c>
      <c r="H395" s="15">
        <v>0</v>
      </c>
      <c r="I395" s="2" t="str">
        <f t="shared" si="27"/>
        <v>Posted to HRMS</v>
      </c>
      <c r="J395" s="18" t="str">
        <f>"Marked As Day Off"</f>
        <v>Marked As Day Off</v>
      </c>
      <c r="K395" s="32" t="str">
        <f>"N/A"</f>
        <v>N/A</v>
      </c>
      <c r="L395" s="80" t="s">
        <v>27</v>
      </c>
      <c r="M395" s="81" t="s">
        <v>24</v>
      </c>
      <c r="N395" s="16" t="s">
        <v>24</v>
      </c>
      <c r="O395" s="17" t="s">
        <v>24</v>
      </c>
      <c r="P395" s="17" t="s">
        <v>24</v>
      </c>
      <c r="Q395" s="17" t="s">
        <v>24</v>
      </c>
      <c r="R395" s="17" t="s">
        <v>24</v>
      </c>
      <c r="S395" s="17" t="s">
        <v>24</v>
      </c>
      <c r="T395" s="17"/>
      <c r="U395" s="25"/>
      <c r="V395" s="11" t="s">
        <v>24</v>
      </c>
      <c r="W395" s="70" t="s">
        <v>24</v>
      </c>
    </row>
    <row r="396" spans="1:23" ht="15" thickBot="1" x14ac:dyDescent="0.4">
      <c r="A396" s="31">
        <v>59128819</v>
      </c>
      <c r="B396" s="2" t="str">
        <f t="shared" si="23"/>
        <v>Daniel Kresse</v>
      </c>
      <c r="C396" s="2">
        <v>20012618</v>
      </c>
      <c r="D396" s="3">
        <v>45456.445925925924</v>
      </c>
      <c r="E396" s="14">
        <v>45452</v>
      </c>
      <c r="F396" s="14">
        <v>45452</v>
      </c>
      <c r="G396" s="13">
        <v>45452.999305555553</v>
      </c>
      <c r="H396" s="15">
        <v>0</v>
      </c>
      <c r="I396" s="2" t="str">
        <f t="shared" si="27"/>
        <v>Posted to HRMS</v>
      </c>
      <c r="J396" s="18" t="str">
        <f>"Marked As Day Off"</f>
        <v>Marked As Day Off</v>
      </c>
      <c r="K396" s="32" t="str">
        <f>"N/A"</f>
        <v>N/A</v>
      </c>
      <c r="L396" s="80" t="s">
        <v>56</v>
      </c>
      <c r="M396" s="81">
        <v>12</v>
      </c>
      <c r="N396" s="16" t="s">
        <v>26</v>
      </c>
      <c r="O396" s="17" t="s">
        <v>24</v>
      </c>
      <c r="P396" s="17" t="s">
        <v>24</v>
      </c>
      <c r="Q396" s="17" t="s">
        <v>24</v>
      </c>
      <c r="R396" s="17" t="s">
        <v>24</v>
      </c>
      <c r="S396" s="17" t="s">
        <v>24</v>
      </c>
      <c r="T396" s="17" t="s">
        <v>24</v>
      </c>
      <c r="U396" s="25"/>
      <c r="V396" s="11" t="s">
        <v>24</v>
      </c>
      <c r="W396" s="70" t="s">
        <v>24</v>
      </c>
    </row>
    <row r="397" spans="1:23" ht="15" thickBot="1" x14ac:dyDescent="0.4">
      <c r="A397" s="31">
        <v>59128814</v>
      </c>
      <c r="B397" s="2" t="str">
        <f t="shared" ref="B397:B440" si="31">"Daniel Kresse"</f>
        <v>Daniel Kresse</v>
      </c>
      <c r="C397" s="2">
        <v>20012618</v>
      </c>
      <c r="D397" s="3">
        <v>45456.445833333331</v>
      </c>
      <c r="E397" s="14">
        <v>45453</v>
      </c>
      <c r="F397" s="13">
        <v>45453.333333333336</v>
      </c>
      <c r="G397" s="13">
        <v>45453.6875</v>
      </c>
      <c r="H397" s="15">
        <v>8</v>
      </c>
      <c r="I397" s="2" t="str">
        <f t="shared" si="27"/>
        <v>Posted to HRMS</v>
      </c>
      <c r="J397" s="18" t="str">
        <f>"On-site 24/7 Premium Pay"</f>
        <v>On-site 24/7 Premium Pay</v>
      </c>
      <c r="K397" s="32" t="str">
        <f>"WSH-CENT/SS WORKER"</f>
        <v>WSH-CENT/SS WORKER</v>
      </c>
      <c r="L397" s="80" t="s">
        <v>33</v>
      </c>
      <c r="M397" s="81">
        <v>5</v>
      </c>
      <c r="N397" s="16" t="s">
        <v>26</v>
      </c>
      <c r="O397" s="17" t="s">
        <v>24</v>
      </c>
      <c r="P397" s="17" t="s">
        <v>24</v>
      </c>
      <c r="Q397" s="17" t="s">
        <v>24</v>
      </c>
      <c r="R397" s="17" t="s">
        <v>24</v>
      </c>
      <c r="S397" s="17" t="s">
        <v>24</v>
      </c>
      <c r="T397" s="17" t="s">
        <v>24</v>
      </c>
      <c r="U397" s="25"/>
      <c r="V397" s="11" t="s">
        <v>24</v>
      </c>
      <c r="W397" s="70" t="s">
        <v>24</v>
      </c>
    </row>
    <row r="398" spans="1:23" ht="15" thickBot="1" x14ac:dyDescent="0.4">
      <c r="A398" s="31">
        <v>59128815</v>
      </c>
      <c r="B398" s="2" t="str">
        <f t="shared" si="31"/>
        <v>Daniel Kresse</v>
      </c>
      <c r="C398" s="2">
        <v>20012618</v>
      </c>
      <c r="D398" s="3">
        <v>45456.445856481485</v>
      </c>
      <c r="E398" s="14">
        <v>45454</v>
      </c>
      <c r="F398" s="13">
        <v>45454.333333333336</v>
      </c>
      <c r="G398" s="13">
        <v>45454.6875</v>
      </c>
      <c r="H398" s="15">
        <v>8</v>
      </c>
      <c r="I398" s="2" t="str">
        <f t="shared" si="27"/>
        <v>Posted to HRMS</v>
      </c>
      <c r="J398" s="18" t="str">
        <f>"On-site 24/7 Premium Pay"</f>
        <v>On-site 24/7 Premium Pay</v>
      </c>
      <c r="K398" s="32" t="str">
        <f>"WSH-CENT/SS WORKER"</f>
        <v>WSH-CENT/SS WORKER</v>
      </c>
      <c r="L398" s="80" t="s">
        <v>27</v>
      </c>
      <c r="M398" s="81" t="s">
        <v>24</v>
      </c>
      <c r="N398" s="16" t="s">
        <v>24</v>
      </c>
      <c r="O398" s="17" t="s">
        <v>24</v>
      </c>
      <c r="P398" s="17" t="s">
        <v>24</v>
      </c>
      <c r="Q398" s="17" t="s">
        <v>24</v>
      </c>
      <c r="R398" s="17" t="s">
        <v>24</v>
      </c>
      <c r="S398" s="17" t="s">
        <v>24</v>
      </c>
      <c r="T398" s="17" t="s">
        <v>24</v>
      </c>
      <c r="U398" s="25"/>
      <c r="V398" s="11" t="s">
        <v>24</v>
      </c>
      <c r="W398" s="70" t="s">
        <v>24</v>
      </c>
    </row>
    <row r="399" spans="1:23" ht="15" thickBot="1" x14ac:dyDescent="0.4">
      <c r="A399" s="31">
        <v>59128816</v>
      </c>
      <c r="B399" s="2" t="str">
        <f t="shared" si="31"/>
        <v>Daniel Kresse</v>
      </c>
      <c r="C399" s="2">
        <v>20012618</v>
      </c>
      <c r="D399" s="3">
        <v>45456.445868055554</v>
      </c>
      <c r="E399" s="14">
        <v>45455</v>
      </c>
      <c r="F399" s="13">
        <v>45455.333333333336</v>
      </c>
      <c r="G399" s="13">
        <v>45455.6875</v>
      </c>
      <c r="H399" s="15">
        <v>8</v>
      </c>
      <c r="I399" s="2" t="str">
        <f t="shared" si="27"/>
        <v>Posted to HRMS</v>
      </c>
      <c r="J399" s="18" t="str">
        <f>"On-site 24/7 Premium Pay"</f>
        <v>On-site 24/7 Premium Pay</v>
      </c>
      <c r="K399" s="32" t="str">
        <f>"WSH-CENT/SS WORKER"</f>
        <v>WSH-CENT/SS WORKER</v>
      </c>
      <c r="L399" s="80" t="s">
        <v>33</v>
      </c>
      <c r="M399" s="81">
        <v>5</v>
      </c>
      <c r="N399" s="16" t="s">
        <v>26</v>
      </c>
      <c r="O399" s="17" t="s">
        <v>24</v>
      </c>
      <c r="P399" s="17" t="s">
        <v>24</v>
      </c>
      <c r="Q399" s="17" t="s">
        <v>24</v>
      </c>
      <c r="R399" s="17" t="s">
        <v>24</v>
      </c>
      <c r="S399" s="17" t="s">
        <v>24</v>
      </c>
      <c r="T399" s="17" t="s">
        <v>24</v>
      </c>
      <c r="U399" s="25"/>
      <c r="V399" s="11" t="s">
        <v>24</v>
      </c>
      <c r="W399" s="70" t="s">
        <v>24</v>
      </c>
    </row>
    <row r="400" spans="1:23" ht="15" thickBot="1" x14ac:dyDescent="0.4">
      <c r="A400" s="31">
        <v>59128817</v>
      </c>
      <c r="B400" s="2" t="str">
        <f t="shared" si="31"/>
        <v>Daniel Kresse</v>
      </c>
      <c r="C400" s="2">
        <v>20012618</v>
      </c>
      <c r="D400" s="3">
        <v>45456.445891203701</v>
      </c>
      <c r="E400" s="14">
        <v>45456</v>
      </c>
      <c r="F400" s="13">
        <v>45456.333333333336</v>
      </c>
      <c r="G400" s="13">
        <v>45456.6875</v>
      </c>
      <c r="H400" s="15">
        <v>8</v>
      </c>
      <c r="I400" s="2" t="str">
        <f t="shared" si="27"/>
        <v>Posted to HRMS</v>
      </c>
      <c r="J400" s="18" t="str">
        <f>"On-site 24/7 Premium Pay"</f>
        <v>On-site 24/7 Premium Pay</v>
      </c>
      <c r="K400" s="32" t="str">
        <f>"WSH-CENT/SS WORKER"</f>
        <v>WSH-CENT/SS WORKER</v>
      </c>
      <c r="L400" s="80" t="s">
        <v>33</v>
      </c>
      <c r="M400" s="81">
        <v>5</v>
      </c>
      <c r="N400" s="16" t="s">
        <v>26</v>
      </c>
      <c r="O400" s="17" t="s">
        <v>24</v>
      </c>
      <c r="P400" s="17" t="s">
        <v>24</v>
      </c>
      <c r="Q400" s="17" t="s">
        <v>24</v>
      </c>
      <c r="R400" s="17" t="s">
        <v>24</v>
      </c>
      <c r="S400" s="17" t="s">
        <v>24</v>
      </c>
      <c r="T400" s="17" t="s">
        <v>24</v>
      </c>
      <c r="U400" s="25"/>
      <c r="V400" s="11" t="s">
        <v>24</v>
      </c>
      <c r="W400" s="70" t="s">
        <v>24</v>
      </c>
    </row>
    <row r="401" spans="1:23" ht="15" thickBot="1" x14ac:dyDescent="0.4">
      <c r="A401" s="31">
        <v>59147356</v>
      </c>
      <c r="B401" s="2" t="str">
        <f t="shared" si="31"/>
        <v>Daniel Kresse</v>
      </c>
      <c r="C401" s="2">
        <v>20012618</v>
      </c>
      <c r="D401" s="3">
        <v>45457.416805555556</v>
      </c>
      <c r="E401" s="14">
        <v>45457</v>
      </c>
      <c r="F401" s="13">
        <v>45457.333333333336</v>
      </c>
      <c r="G401" s="13">
        <v>45457.6875</v>
      </c>
      <c r="H401" s="15">
        <v>8</v>
      </c>
      <c r="I401" s="2" t="str">
        <f t="shared" si="27"/>
        <v>Posted to HRMS</v>
      </c>
      <c r="J401" s="18" t="str">
        <f>"On-site 24/7 Premium Pay"</f>
        <v>On-site 24/7 Premium Pay</v>
      </c>
      <c r="K401" s="32" t="str">
        <f>"WSH-CENT/SS WORKER"</f>
        <v>WSH-CENT/SS WORKER</v>
      </c>
      <c r="L401" s="80" t="s">
        <v>27</v>
      </c>
      <c r="M401" s="81" t="s">
        <v>24</v>
      </c>
      <c r="N401" s="16" t="s">
        <v>24</v>
      </c>
      <c r="O401" s="17" t="s">
        <v>24</v>
      </c>
      <c r="P401" s="17" t="s">
        <v>24</v>
      </c>
      <c r="Q401" s="17" t="s">
        <v>24</v>
      </c>
      <c r="R401" s="17" t="s">
        <v>24</v>
      </c>
      <c r="S401" s="17" t="s">
        <v>24</v>
      </c>
      <c r="T401" s="17" t="s">
        <v>24</v>
      </c>
      <c r="U401" s="25"/>
      <c r="V401" s="11" t="s">
        <v>24</v>
      </c>
      <c r="W401" s="70" t="s">
        <v>24</v>
      </c>
    </row>
    <row r="402" spans="1:23" ht="15" thickBot="1" x14ac:dyDescent="0.4">
      <c r="A402" s="31">
        <v>59147357</v>
      </c>
      <c r="B402" s="2" t="str">
        <f t="shared" si="31"/>
        <v>Daniel Kresse</v>
      </c>
      <c r="C402" s="2">
        <v>20012618</v>
      </c>
      <c r="D402" s="3">
        <v>45457.416817129626</v>
      </c>
      <c r="E402" s="14">
        <v>45458</v>
      </c>
      <c r="F402" s="14">
        <v>45458</v>
      </c>
      <c r="G402" s="13">
        <v>45458.999305555553</v>
      </c>
      <c r="H402" s="15">
        <v>0</v>
      </c>
      <c r="I402" s="2" t="str">
        <f t="shared" si="27"/>
        <v>Posted to HRMS</v>
      </c>
      <c r="J402" s="18" t="str">
        <f>"Marked As Day Off"</f>
        <v>Marked As Day Off</v>
      </c>
      <c r="K402" s="32" t="str">
        <f>"N/A"</f>
        <v>N/A</v>
      </c>
      <c r="L402" s="80" t="s">
        <v>56</v>
      </c>
      <c r="M402" s="81">
        <v>12</v>
      </c>
      <c r="N402" s="16" t="s">
        <v>26</v>
      </c>
      <c r="O402" s="17" t="s">
        <v>24</v>
      </c>
      <c r="P402" s="17" t="s">
        <v>24</v>
      </c>
      <c r="Q402" s="17" t="s">
        <v>24</v>
      </c>
      <c r="R402" s="17" t="s">
        <v>24</v>
      </c>
      <c r="S402" s="17" t="s">
        <v>24</v>
      </c>
      <c r="T402" s="17" t="s">
        <v>24</v>
      </c>
      <c r="U402" s="25"/>
      <c r="V402" s="11" t="s">
        <v>24</v>
      </c>
      <c r="W402" s="70" t="s">
        <v>24</v>
      </c>
    </row>
    <row r="403" spans="1:23" ht="15" thickBot="1" x14ac:dyDescent="0.4">
      <c r="A403" s="31">
        <v>59377241</v>
      </c>
      <c r="B403" s="2" t="str">
        <f t="shared" si="31"/>
        <v>Daniel Kresse</v>
      </c>
      <c r="C403" s="2">
        <v>20012618</v>
      </c>
      <c r="D403" s="3">
        <v>45469.372546296298</v>
      </c>
      <c r="E403" s="14">
        <v>45459</v>
      </c>
      <c r="F403" s="14">
        <v>45459</v>
      </c>
      <c r="G403" s="13">
        <v>45459.999305555553</v>
      </c>
      <c r="H403" s="15">
        <v>0</v>
      </c>
      <c r="I403" s="2" t="str">
        <f t="shared" si="27"/>
        <v>Posted to HRMS</v>
      </c>
      <c r="J403" s="18" t="str">
        <f>"Marked As Day Off"</f>
        <v>Marked As Day Off</v>
      </c>
      <c r="K403" s="32" t="str">
        <f>"N/A"</f>
        <v>N/A</v>
      </c>
      <c r="L403" s="80" t="s">
        <v>27</v>
      </c>
      <c r="M403" s="81" t="s">
        <v>24</v>
      </c>
      <c r="N403" s="16" t="s">
        <v>24</v>
      </c>
      <c r="O403" s="17" t="s">
        <v>24</v>
      </c>
      <c r="P403" s="17" t="s">
        <v>24</v>
      </c>
      <c r="Q403" s="17" t="s">
        <v>24</v>
      </c>
      <c r="R403" s="17" t="s">
        <v>24</v>
      </c>
      <c r="S403" s="17" t="s">
        <v>24</v>
      </c>
      <c r="T403" s="17" t="s">
        <v>24</v>
      </c>
      <c r="U403" s="25"/>
      <c r="V403" s="11" t="s">
        <v>24</v>
      </c>
      <c r="W403" s="70" t="s">
        <v>24</v>
      </c>
    </row>
    <row r="404" spans="1:23" ht="15" thickBot="1" x14ac:dyDescent="0.4">
      <c r="A404" s="31">
        <v>59377222</v>
      </c>
      <c r="B404" s="2" t="str">
        <f t="shared" si="31"/>
        <v>Daniel Kresse</v>
      </c>
      <c r="C404" s="2">
        <v>20012618</v>
      </c>
      <c r="D404" s="3">
        <v>45469.372395833336</v>
      </c>
      <c r="E404" s="14">
        <v>45465</v>
      </c>
      <c r="F404" s="14">
        <v>45465</v>
      </c>
      <c r="G404" s="13">
        <v>45465.999305555553</v>
      </c>
      <c r="H404" s="15">
        <v>0</v>
      </c>
      <c r="I404" s="2" t="str">
        <f t="shared" si="27"/>
        <v>Posted to HRMS</v>
      </c>
      <c r="J404" s="18" t="str">
        <f>"Marked As Day Off"</f>
        <v>Marked As Day Off</v>
      </c>
      <c r="K404" s="32" t="str">
        <f>"N/A"</f>
        <v>N/A</v>
      </c>
      <c r="L404" s="80" t="s">
        <v>56</v>
      </c>
      <c r="M404" s="81">
        <v>12</v>
      </c>
      <c r="N404" s="16" t="s">
        <v>26</v>
      </c>
      <c r="O404" s="17" t="s">
        <v>24</v>
      </c>
      <c r="P404" s="17" t="s">
        <v>24</v>
      </c>
      <c r="Q404" s="17" t="s">
        <v>24</v>
      </c>
      <c r="R404" s="17" t="s">
        <v>24</v>
      </c>
      <c r="S404" s="17" t="s">
        <v>24</v>
      </c>
      <c r="T404" s="17" t="s">
        <v>24</v>
      </c>
      <c r="U404" s="25"/>
      <c r="V404" s="11" t="s">
        <v>24</v>
      </c>
      <c r="W404" s="70" t="s">
        <v>24</v>
      </c>
    </row>
    <row r="405" spans="1:23" ht="15" thickBot="1" x14ac:dyDescent="0.4">
      <c r="A405" s="31">
        <v>59377221</v>
      </c>
      <c r="B405" s="2" t="str">
        <f t="shared" si="31"/>
        <v>Daniel Kresse</v>
      </c>
      <c r="C405" s="2">
        <v>20012618</v>
      </c>
      <c r="D405" s="3">
        <v>45469.372349537036</v>
      </c>
      <c r="E405" s="14">
        <v>45465</v>
      </c>
      <c r="F405" s="13">
        <v>45465.333333333336</v>
      </c>
      <c r="G405" s="13">
        <v>45465.6875</v>
      </c>
      <c r="H405" s="15">
        <v>8</v>
      </c>
      <c r="I405" s="2" t="str">
        <f>"Canceled"</f>
        <v>Canceled</v>
      </c>
      <c r="J405" s="18" t="str">
        <f>"On-site 24/7 Premium Pay"</f>
        <v>On-site 24/7 Premium Pay</v>
      </c>
      <c r="K405" s="32" t="str">
        <f>"WSH-CENT/SS WORKER"</f>
        <v>WSH-CENT/SS WORKER</v>
      </c>
      <c r="L405" s="80"/>
      <c r="M405" s="81"/>
      <c r="N405" s="16"/>
      <c r="O405" s="17"/>
      <c r="P405" s="17"/>
      <c r="Q405" s="17"/>
      <c r="R405" s="17"/>
      <c r="S405" s="17"/>
      <c r="T405" s="17"/>
      <c r="U405" s="25" t="s">
        <v>82</v>
      </c>
      <c r="V405" s="11" t="s">
        <v>24</v>
      </c>
      <c r="W405" s="70" t="s">
        <v>24</v>
      </c>
    </row>
    <row r="406" spans="1:23" ht="15" thickBot="1" x14ac:dyDescent="0.4">
      <c r="A406" s="31">
        <v>59377225</v>
      </c>
      <c r="B406" s="2" t="str">
        <f t="shared" si="31"/>
        <v>Daniel Kresse</v>
      </c>
      <c r="C406" s="2">
        <v>20012618</v>
      </c>
      <c r="D406" s="3">
        <v>45469.372418981482</v>
      </c>
      <c r="E406" s="14">
        <v>45466</v>
      </c>
      <c r="F406" s="14">
        <v>45466</v>
      </c>
      <c r="G406" s="13">
        <v>45466.999305555553</v>
      </c>
      <c r="H406" s="15">
        <v>0</v>
      </c>
      <c r="I406" s="2" t="str">
        <f t="shared" ref="I406:I419" si="32">"Posted to HRMS"</f>
        <v>Posted to HRMS</v>
      </c>
      <c r="J406" s="18" t="str">
        <f>"Marked As Day Off"</f>
        <v>Marked As Day Off</v>
      </c>
      <c r="K406" s="32" t="str">
        <f>"N/A"</f>
        <v>N/A</v>
      </c>
      <c r="L406" s="80" t="s">
        <v>56</v>
      </c>
      <c r="M406" s="81">
        <v>12</v>
      </c>
      <c r="N406" s="16" t="s">
        <v>26</v>
      </c>
      <c r="O406" s="17" t="s">
        <v>24</v>
      </c>
      <c r="P406" s="17" t="s">
        <v>24</v>
      </c>
      <c r="Q406" s="17" t="s">
        <v>24</v>
      </c>
      <c r="R406" s="17" t="s">
        <v>24</v>
      </c>
      <c r="S406" s="17" t="s">
        <v>24</v>
      </c>
      <c r="T406" s="17" t="s">
        <v>24</v>
      </c>
      <c r="U406" s="25"/>
      <c r="V406" s="11" t="s">
        <v>24</v>
      </c>
      <c r="W406" s="70" t="s">
        <v>24</v>
      </c>
    </row>
    <row r="407" spans="1:23" ht="15" thickBot="1" x14ac:dyDescent="0.4">
      <c r="A407" s="31">
        <v>59377228</v>
      </c>
      <c r="B407" s="2" t="str">
        <f t="shared" si="31"/>
        <v>Daniel Kresse</v>
      </c>
      <c r="C407" s="2">
        <v>20012618</v>
      </c>
      <c r="D407" s="3">
        <v>45469.372442129628</v>
      </c>
      <c r="E407" s="14">
        <v>45467</v>
      </c>
      <c r="F407" s="13">
        <v>45467.333333333336</v>
      </c>
      <c r="G407" s="13">
        <v>45467.6875</v>
      </c>
      <c r="H407" s="15">
        <v>8</v>
      </c>
      <c r="I407" s="2" t="str">
        <f t="shared" si="32"/>
        <v>Posted to HRMS</v>
      </c>
      <c r="J407" s="18" t="str">
        <f>"On-site 24/7 Premium Pay"</f>
        <v>On-site 24/7 Premium Pay</v>
      </c>
      <c r="K407" s="32" t="str">
        <f>"WSH-CENT/SS WORKER"</f>
        <v>WSH-CENT/SS WORKER</v>
      </c>
      <c r="L407" s="80" t="s">
        <v>27</v>
      </c>
      <c r="M407" s="81" t="s">
        <v>24</v>
      </c>
      <c r="N407" s="16" t="s">
        <v>24</v>
      </c>
      <c r="O407" s="17" t="s">
        <v>24</v>
      </c>
      <c r="P407" s="17" t="s">
        <v>24</v>
      </c>
      <c r="Q407" s="17" t="s">
        <v>24</v>
      </c>
      <c r="R407" s="17" t="s">
        <v>24</v>
      </c>
      <c r="S407" s="17" t="s">
        <v>24</v>
      </c>
      <c r="T407" s="17" t="s">
        <v>24</v>
      </c>
      <c r="U407" s="25"/>
      <c r="V407" s="11" t="s">
        <v>24</v>
      </c>
      <c r="W407" s="70" t="s">
        <v>24</v>
      </c>
    </row>
    <row r="408" spans="1:23" ht="15" thickBot="1" x14ac:dyDescent="0.4">
      <c r="A408" s="31">
        <v>59377229</v>
      </c>
      <c r="B408" s="2" t="str">
        <f t="shared" si="31"/>
        <v>Daniel Kresse</v>
      </c>
      <c r="C408" s="2">
        <v>20012618</v>
      </c>
      <c r="D408" s="3">
        <v>45469.372453703705</v>
      </c>
      <c r="E408" s="14">
        <v>45468</v>
      </c>
      <c r="F408" s="13">
        <v>45468.333333333336</v>
      </c>
      <c r="G408" s="13">
        <v>45468.6875</v>
      </c>
      <c r="H408" s="15">
        <v>8</v>
      </c>
      <c r="I408" s="2" t="str">
        <f t="shared" si="32"/>
        <v>Posted to HRMS</v>
      </c>
      <c r="J408" s="18" t="str">
        <f>"On-site 24/7 Premium Pay"</f>
        <v>On-site 24/7 Premium Pay</v>
      </c>
      <c r="K408" s="32" t="str">
        <f>"WSH-CENT/SS WORKER"</f>
        <v>WSH-CENT/SS WORKER</v>
      </c>
      <c r="L408" s="80" t="s">
        <v>27</v>
      </c>
      <c r="M408" s="81" t="s">
        <v>24</v>
      </c>
      <c r="N408" s="16" t="s">
        <v>24</v>
      </c>
      <c r="O408" s="17" t="s">
        <v>24</v>
      </c>
      <c r="P408" s="17" t="s">
        <v>24</v>
      </c>
      <c r="Q408" s="17" t="s">
        <v>24</v>
      </c>
      <c r="R408" s="17" t="s">
        <v>24</v>
      </c>
      <c r="S408" s="17" t="s">
        <v>24</v>
      </c>
      <c r="T408" s="17" t="s">
        <v>24</v>
      </c>
      <c r="U408" s="25"/>
      <c r="V408" s="11" t="s">
        <v>24</v>
      </c>
      <c r="W408" s="70" t="s">
        <v>24</v>
      </c>
    </row>
    <row r="409" spans="1:23" ht="15" thickBot="1" x14ac:dyDescent="0.4">
      <c r="A409" s="31">
        <v>59377230</v>
      </c>
      <c r="B409" s="2" t="str">
        <f t="shared" si="31"/>
        <v>Daniel Kresse</v>
      </c>
      <c r="C409" s="2">
        <v>20012618</v>
      </c>
      <c r="D409" s="3">
        <v>45469.372465277775</v>
      </c>
      <c r="E409" s="14">
        <v>45469</v>
      </c>
      <c r="F409" s="13">
        <v>45469.333333333336</v>
      </c>
      <c r="G409" s="13">
        <v>45469.6875</v>
      </c>
      <c r="H409" s="15">
        <v>8</v>
      </c>
      <c r="I409" s="2" t="str">
        <f t="shared" si="32"/>
        <v>Posted to HRMS</v>
      </c>
      <c r="J409" s="18" t="str">
        <f>"On-site 24/7 Premium Pay"</f>
        <v>On-site 24/7 Premium Pay</v>
      </c>
      <c r="K409" s="32" t="str">
        <f>"WSH-CENT/SS WORKER"</f>
        <v>WSH-CENT/SS WORKER</v>
      </c>
      <c r="L409" s="80" t="s">
        <v>49</v>
      </c>
      <c r="M409" s="81">
        <v>8</v>
      </c>
      <c r="N409" s="16" t="s">
        <v>31</v>
      </c>
      <c r="O409" s="17">
        <v>0.5</v>
      </c>
      <c r="P409" s="17" t="s">
        <v>50</v>
      </c>
      <c r="Q409" s="17">
        <v>1200</v>
      </c>
      <c r="R409" s="17">
        <v>50.53</v>
      </c>
      <c r="S409" s="17">
        <v>52.95</v>
      </c>
      <c r="T409" s="17">
        <f>(R409*O409)+(S409*O409)</f>
        <v>51.74</v>
      </c>
      <c r="U409" s="25"/>
      <c r="V409" s="11" t="s">
        <v>24</v>
      </c>
      <c r="W409" s="70" t="s">
        <v>24</v>
      </c>
    </row>
    <row r="410" spans="1:23" ht="15" thickBot="1" x14ac:dyDescent="0.4">
      <c r="A410" s="31">
        <v>59377233</v>
      </c>
      <c r="B410" s="2" t="str">
        <f t="shared" si="31"/>
        <v>Daniel Kresse</v>
      </c>
      <c r="C410" s="2">
        <v>20012618</v>
      </c>
      <c r="D410" s="3">
        <v>45469.372488425928</v>
      </c>
      <c r="E410" s="14">
        <v>45472</v>
      </c>
      <c r="F410" s="14">
        <v>45472</v>
      </c>
      <c r="G410" s="13">
        <v>45472.999305555553</v>
      </c>
      <c r="H410" s="15">
        <v>0</v>
      </c>
      <c r="I410" s="2" t="str">
        <f t="shared" si="32"/>
        <v>Posted to HRMS</v>
      </c>
      <c r="J410" s="18" t="str">
        <f>"Marked As Day Off"</f>
        <v>Marked As Day Off</v>
      </c>
      <c r="K410" s="32" t="str">
        <f>"N/A"</f>
        <v>N/A</v>
      </c>
      <c r="L410" s="80" t="s">
        <v>56</v>
      </c>
      <c r="M410" s="81">
        <v>12</v>
      </c>
      <c r="N410" s="16" t="s">
        <v>26</v>
      </c>
      <c r="O410" s="17" t="s">
        <v>24</v>
      </c>
      <c r="P410" s="17" t="s">
        <v>24</v>
      </c>
      <c r="Q410" s="17" t="s">
        <v>24</v>
      </c>
      <c r="R410" s="17" t="s">
        <v>24</v>
      </c>
      <c r="S410" s="17" t="s">
        <v>24</v>
      </c>
      <c r="T410" s="17" t="s">
        <v>24</v>
      </c>
      <c r="U410" s="25"/>
      <c r="V410" s="11" t="s">
        <v>24</v>
      </c>
      <c r="W410" s="70" t="s">
        <v>24</v>
      </c>
    </row>
    <row r="411" spans="1:23" ht="15" thickBot="1" x14ac:dyDescent="0.4">
      <c r="A411" s="31">
        <v>59377236</v>
      </c>
      <c r="B411" s="2" t="str">
        <f t="shared" si="31"/>
        <v>Daniel Kresse</v>
      </c>
      <c r="C411" s="2">
        <v>20012618</v>
      </c>
      <c r="D411" s="3">
        <v>45469.372511574074</v>
      </c>
      <c r="E411" s="14">
        <v>45473</v>
      </c>
      <c r="F411" s="14">
        <v>45473</v>
      </c>
      <c r="G411" s="13">
        <v>45473.999305555553</v>
      </c>
      <c r="H411" s="15">
        <v>0</v>
      </c>
      <c r="I411" s="2" t="str">
        <f t="shared" si="32"/>
        <v>Posted to HRMS</v>
      </c>
      <c r="J411" s="18" t="str">
        <f>"Marked As Day Off"</f>
        <v>Marked As Day Off</v>
      </c>
      <c r="K411" s="32" t="str">
        <f>"N/A"</f>
        <v>N/A</v>
      </c>
      <c r="L411" s="80" t="s">
        <v>56</v>
      </c>
      <c r="M411" s="81">
        <v>12</v>
      </c>
      <c r="N411" s="16" t="s">
        <v>26</v>
      </c>
      <c r="O411" s="17" t="s">
        <v>24</v>
      </c>
      <c r="P411" s="17" t="s">
        <v>24</v>
      </c>
      <c r="Q411" s="17" t="s">
        <v>24</v>
      </c>
      <c r="R411" s="17" t="s">
        <v>24</v>
      </c>
      <c r="S411" s="17" t="s">
        <v>24</v>
      </c>
      <c r="T411" s="17" t="s">
        <v>24</v>
      </c>
      <c r="U411" s="25"/>
      <c r="V411" s="11" t="s">
        <v>24</v>
      </c>
      <c r="W411" s="70" t="s">
        <v>24</v>
      </c>
    </row>
    <row r="412" spans="1:23" ht="15" thickBot="1" x14ac:dyDescent="0.4">
      <c r="A412" s="31">
        <v>59685865</v>
      </c>
      <c r="B412" s="2" t="str">
        <f t="shared" si="31"/>
        <v>Daniel Kresse</v>
      </c>
      <c r="C412" s="2">
        <v>20012618</v>
      </c>
      <c r="D412" s="3">
        <v>45488.48510416667</v>
      </c>
      <c r="E412" s="14">
        <v>45474</v>
      </c>
      <c r="F412" s="13">
        <v>45474.333333333336</v>
      </c>
      <c r="G412" s="13">
        <v>45474.6875</v>
      </c>
      <c r="H412" s="15">
        <v>8</v>
      </c>
      <c r="I412" s="2" t="str">
        <f t="shared" si="32"/>
        <v>Posted to HRMS</v>
      </c>
      <c r="J412" s="18" t="str">
        <f>"On-site 24/7 Premium Pay"</f>
        <v>On-site 24/7 Premium Pay</v>
      </c>
      <c r="K412" s="32" t="str">
        <f>"WSH-CENT/SS WORKER"</f>
        <v>WSH-CENT/SS WORKER</v>
      </c>
      <c r="L412" s="80" t="s">
        <v>27</v>
      </c>
      <c r="M412" s="81" t="s">
        <v>24</v>
      </c>
      <c r="N412" s="16" t="s">
        <v>24</v>
      </c>
      <c r="O412" s="17" t="s">
        <v>24</v>
      </c>
      <c r="P412" s="17" t="s">
        <v>24</v>
      </c>
      <c r="Q412" s="17" t="s">
        <v>24</v>
      </c>
      <c r="R412" s="17" t="s">
        <v>24</v>
      </c>
      <c r="S412" s="17" t="s">
        <v>24</v>
      </c>
      <c r="T412" s="17" t="s">
        <v>24</v>
      </c>
      <c r="U412" s="25"/>
      <c r="V412" s="11" t="s">
        <v>24</v>
      </c>
      <c r="W412" s="70" t="s">
        <v>24</v>
      </c>
    </row>
    <row r="413" spans="1:23" ht="15" thickBot="1" x14ac:dyDescent="0.4">
      <c r="A413" s="31">
        <v>59685857</v>
      </c>
      <c r="B413" s="2" t="str">
        <f t="shared" si="31"/>
        <v>Daniel Kresse</v>
      </c>
      <c r="C413" s="2">
        <v>20012618</v>
      </c>
      <c r="D413" s="3">
        <v>45488.485000000001</v>
      </c>
      <c r="E413" s="14">
        <v>45479</v>
      </c>
      <c r="F413" s="14">
        <v>45479</v>
      </c>
      <c r="G413" s="13">
        <v>45479.999305555553</v>
      </c>
      <c r="H413" s="15">
        <v>0</v>
      </c>
      <c r="I413" s="2" t="str">
        <f t="shared" si="32"/>
        <v>Posted to HRMS</v>
      </c>
      <c r="J413" s="18" t="str">
        <f>"Marked As Day Off"</f>
        <v>Marked As Day Off</v>
      </c>
      <c r="K413" s="32" t="str">
        <f>"N/A"</f>
        <v>N/A</v>
      </c>
      <c r="L413" s="80" t="s">
        <v>60</v>
      </c>
      <c r="M413" s="81">
        <v>6</v>
      </c>
      <c r="N413" s="16" t="s">
        <v>26</v>
      </c>
      <c r="O413" s="17" t="s">
        <v>24</v>
      </c>
      <c r="P413" s="17" t="s">
        <v>24</v>
      </c>
      <c r="Q413" s="17" t="s">
        <v>24</v>
      </c>
      <c r="R413" s="17" t="s">
        <v>24</v>
      </c>
      <c r="S413" s="17" t="s">
        <v>24</v>
      </c>
      <c r="T413" s="17" t="s">
        <v>24</v>
      </c>
      <c r="U413" s="25"/>
      <c r="V413" s="11" t="s">
        <v>24</v>
      </c>
      <c r="W413" s="70" t="s">
        <v>24</v>
      </c>
    </row>
    <row r="414" spans="1:23" ht="15" thickBot="1" x14ac:dyDescent="0.4">
      <c r="A414" s="31">
        <v>59685858</v>
      </c>
      <c r="B414" s="2" t="str">
        <f t="shared" si="31"/>
        <v>Daniel Kresse</v>
      </c>
      <c r="C414" s="2">
        <v>20012618</v>
      </c>
      <c r="D414" s="3">
        <v>45488.485011574077</v>
      </c>
      <c r="E414" s="14">
        <v>45480</v>
      </c>
      <c r="F414" s="14">
        <v>45480</v>
      </c>
      <c r="G414" s="13">
        <v>45480.999305555553</v>
      </c>
      <c r="H414" s="15">
        <v>0</v>
      </c>
      <c r="I414" s="2" t="str">
        <f t="shared" si="32"/>
        <v>Posted to HRMS</v>
      </c>
      <c r="J414" s="18" t="str">
        <f>"Marked As Day Off"</f>
        <v>Marked As Day Off</v>
      </c>
      <c r="K414" s="32" t="str">
        <f>"N/A"</f>
        <v>N/A</v>
      </c>
      <c r="L414" s="80" t="s">
        <v>56</v>
      </c>
      <c r="M414" s="81">
        <v>12</v>
      </c>
      <c r="N414" s="16" t="s">
        <v>26</v>
      </c>
      <c r="O414" s="17" t="s">
        <v>24</v>
      </c>
      <c r="P414" s="17" t="s">
        <v>24</v>
      </c>
      <c r="Q414" s="17" t="s">
        <v>24</v>
      </c>
      <c r="R414" s="17" t="s">
        <v>24</v>
      </c>
      <c r="S414" s="17" t="s">
        <v>24</v>
      </c>
      <c r="T414" s="17" t="s">
        <v>24</v>
      </c>
      <c r="U414" s="25"/>
      <c r="V414" s="11" t="s">
        <v>24</v>
      </c>
      <c r="W414" s="70" t="s">
        <v>24</v>
      </c>
    </row>
    <row r="415" spans="1:23" ht="15" thickBot="1" x14ac:dyDescent="0.4">
      <c r="A415" s="31">
        <v>59685843</v>
      </c>
      <c r="B415" s="2" t="str">
        <f t="shared" si="31"/>
        <v>Daniel Kresse</v>
      </c>
      <c r="C415" s="2">
        <v>20012618</v>
      </c>
      <c r="D415" s="3">
        <v>45488.484861111108</v>
      </c>
      <c r="E415" s="14">
        <v>45483</v>
      </c>
      <c r="F415" s="13">
        <v>45483.333333333336</v>
      </c>
      <c r="G415" s="13">
        <v>45483.6875</v>
      </c>
      <c r="H415" s="15">
        <v>8</v>
      </c>
      <c r="I415" s="2" t="str">
        <f t="shared" si="32"/>
        <v>Posted to HRMS</v>
      </c>
      <c r="J415" s="18" t="str">
        <f>"On-site 24/7 Premium Pay"</f>
        <v>On-site 24/7 Premium Pay</v>
      </c>
      <c r="K415" s="32" t="str">
        <f>"WSH-CENT/SS WORKER"</f>
        <v>WSH-CENT/SS WORKER</v>
      </c>
      <c r="L415" s="80" t="s">
        <v>58</v>
      </c>
      <c r="M415" s="81">
        <v>2</v>
      </c>
      <c r="N415" s="16" t="s">
        <v>26</v>
      </c>
      <c r="O415" s="17" t="s">
        <v>24</v>
      </c>
      <c r="P415" s="17" t="s">
        <v>24</v>
      </c>
      <c r="Q415" s="17" t="s">
        <v>24</v>
      </c>
      <c r="R415" s="17" t="s">
        <v>24</v>
      </c>
      <c r="S415" s="17" t="s">
        <v>24</v>
      </c>
      <c r="T415" s="17" t="s">
        <v>24</v>
      </c>
      <c r="U415" s="25"/>
      <c r="V415" s="11" t="s">
        <v>24</v>
      </c>
      <c r="W415" s="70" t="s">
        <v>24</v>
      </c>
    </row>
    <row r="416" spans="1:23" ht="15" thickBot="1" x14ac:dyDescent="0.4">
      <c r="A416" s="31">
        <v>59685844</v>
      </c>
      <c r="B416" s="2" t="str">
        <f t="shared" si="31"/>
        <v>Daniel Kresse</v>
      </c>
      <c r="C416" s="2">
        <v>20012618</v>
      </c>
      <c r="D416" s="3">
        <v>45488.484872685185</v>
      </c>
      <c r="E416" s="14">
        <v>45484</v>
      </c>
      <c r="F416" s="13">
        <v>45484.333333333336</v>
      </c>
      <c r="G416" s="13">
        <v>45484.6875</v>
      </c>
      <c r="H416" s="15">
        <v>8</v>
      </c>
      <c r="I416" s="2" t="str">
        <f t="shared" si="32"/>
        <v>Posted to HRMS</v>
      </c>
      <c r="J416" s="18" t="str">
        <f>"On-site 24/7 Premium Pay"</f>
        <v>On-site 24/7 Premium Pay</v>
      </c>
      <c r="K416" s="32" t="str">
        <f>"WSH-CENT/SS WORKER"</f>
        <v>WSH-CENT/SS WORKER</v>
      </c>
      <c r="L416" s="80" t="s">
        <v>27</v>
      </c>
      <c r="M416" s="81" t="s">
        <v>24</v>
      </c>
      <c r="N416" s="16" t="s">
        <v>24</v>
      </c>
      <c r="O416" s="17" t="s">
        <v>24</v>
      </c>
      <c r="P416" s="17" t="s">
        <v>24</v>
      </c>
      <c r="Q416" s="17" t="s">
        <v>24</v>
      </c>
      <c r="R416" s="17" t="s">
        <v>24</v>
      </c>
      <c r="S416" s="17" t="s">
        <v>24</v>
      </c>
      <c r="T416" s="17" t="s">
        <v>24</v>
      </c>
      <c r="U416" s="25"/>
      <c r="V416" s="11" t="s">
        <v>24</v>
      </c>
      <c r="W416" s="70" t="s">
        <v>24</v>
      </c>
    </row>
    <row r="417" spans="1:23" ht="15" thickBot="1" x14ac:dyDescent="0.4">
      <c r="A417" s="31">
        <v>59685845</v>
      </c>
      <c r="B417" s="2" t="str">
        <f t="shared" si="31"/>
        <v>Daniel Kresse</v>
      </c>
      <c r="C417" s="2">
        <v>20012618</v>
      </c>
      <c r="D417" s="3">
        <v>45488.484884259262</v>
      </c>
      <c r="E417" s="14">
        <v>45485</v>
      </c>
      <c r="F417" s="13">
        <v>45485.333333333336</v>
      </c>
      <c r="G417" s="13">
        <v>45485.6875</v>
      </c>
      <c r="H417" s="15">
        <v>8</v>
      </c>
      <c r="I417" s="2" t="str">
        <f t="shared" si="32"/>
        <v>Posted to HRMS</v>
      </c>
      <c r="J417" s="18" t="str">
        <f>"On-site 24/7 Premium Pay"</f>
        <v>On-site 24/7 Premium Pay</v>
      </c>
      <c r="K417" s="32" t="str">
        <f>"WSH-CENT/SS WORKER"</f>
        <v>WSH-CENT/SS WORKER</v>
      </c>
      <c r="L417" s="80" t="s">
        <v>64</v>
      </c>
      <c r="M417" s="81">
        <v>15.5</v>
      </c>
      <c r="N417" s="16" t="s">
        <v>31</v>
      </c>
      <c r="O417" s="17">
        <v>0.5</v>
      </c>
      <c r="P417" s="17" t="s">
        <v>50</v>
      </c>
      <c r="Q417" s="17">
        <v>1200</v>
      </c>
      <c r="R417" s="17">
        <v>52.04</v>
      </c>
      <c r="S417" s="17">
        <v>52.95</v>
      </c>
      <c r="T417" s="17">
        <f t="shared" ref="T417:T418" si="33">(R417*O417)+(S417*O417)</f>
        <v>52.495000000000005</v>
      </c>
      <c r="U417" s="25"/>
      <c r="V417" s="11" t="s">
        <v>24</v>
      </c>
      <c r="W417" s="70" t="s">
        <v>24</v>
      </c>
    </row>
    <row r="418" spans="1:23" ht="15" thickBot="1" x14ac:dyDescent="0.4">
      <c r="A418" s="31">
        <v>59685846</v>
      </c>
      <c r="B418" s="2" t="str">
        <f t="shared" si="31"/>
        <v>Daniel Kresse</v>
      </c>
      <c r="C418" s="2">
        <v>20012618</v>
      </c>
      <c r="D418" s="3">
        <v>45488.484895833331</v>
      </c>
      <c r="E418" s="14">
        <v>45486</v>
      </c>
      <c r="F418" s="13">
        <v>45486.333333333336</v>
      </c>
      <c r="G418" s="13">
        <v>45486.6875</v>
      </c>
      <c r="H418" s="15">
        <v>8</v>
      </c>
      <c r="I418" s="2" t="str">
        <f t="shared" si="32"/>
        <v>Posted to HRMS</v>
      </c>
      <c r="J418" s="18" t="str">
        <f>"On-site 24/7 Premium Pay"</f>
        <v>On-site 24/7 Premium Pay</v>
      </c>
      <c r="K418" s="32" t="str">
        <f>"WSH-CENT/SS WORKER"</f>
        <v>WSH-CENT/SS WORKER</v>
      </c>
      <c r="L418" s="80" t="s">
        <v>56</v>
      </c>
      <c r="M418" s="81">
        <v>12</v>
      </c>
      <c r="N418" s="16" t="s">
        <v>31</v>
      </c>
      <c r="O418" s="17">
        <v>8</v>
      </c>
      <c r="P418" s="17" t="s">
        <v>61</v>
      </c>
      <c r="Q418" s="17">
        <v>1200</v>
      </c>
      <c r="R418" s="17">
        <v>52.04</v>
      </c>
      <c r="S418" s="17">
        <v>52.95</v>
      </c>
      <c r="T418" s="17">
        <f t="shared" si="33"/>
        <v>839.92000000000007</v>
      </c>
      <c r="U418" s="25"/>
      <c r="V418" s="11" t="s">
        <v>24</v>
      </c>
      <c r="W418" s="70" t="s">
        <v>24</v>
      </c>
    </row>
    <row r="419" spans="1:23" ht="15" thickBot="1" x14ac:dyDescent="0.4">
      <c r="A419" s="31">
        <v>59685854</v>
      </c>
      <c r="B419" s="2" t="str">
        <f t="shared" si="31"/>
        <v>Daniel Kresse</v>
      </c>
      <c r="C419" s="2">
        <v>20012618</v>
      </c>
      <c r="D419" s="3">
        <v>45488.484953703701</v>
      </c>
      <c r="E419" s="14">
        <v>45487</v>
      </c>
      <c r="F419" s="14">
        <v>45487</v>
      </c>
      <c r="G419" s="13">
        <v>45487.999305555553</v>
      </c>
      <c r="H419" s="15">
        <v>0</v>
      </c>
      <c r="I419" s="2" t="str">
        <f t="shared" si="32"/>
        <v>Posted to HRMS</v>
      </c>
      <c r="J419" s="18" t="str">
        <f>"Marked As Day Off"</f>
        <v>Marked As Day Off</v>
      </c>
      <c r="K419" s="32" t="str">
        <f>"N/A"</f>
        <v>N/A</v>
      </c>
      <c r="L419" s="80" t="s">
        <v>56</v>
      </c>
      <c r="M419" s="81">
        <v>12</v>
      </c>
      <c r="N419" s="16" t="s">
        <v>26</v>
      </c>
      <c r="O419" s="17" t="s">
        <v>24</v>
      </c>
      <c r="P419" s="17" t="s">
        <v>24</v>
      </c>
      <c r="Q419" s="17" t="s">
        <v>24</v>
      </c>
      <c r="R419" s="17" t="s">
        <v>24</v>
      </c>
      <c r="S419" s="17" t="s">
        <v>24</v>
      </c>
      <c r="T419" s="17" t="s">
        <v>24</v>
      </c>
      <c r="U419" s="25"/>
      <c r="V419" s="11" t="s">
        <v>24</v>
      </c>
      <c r="W419" s="70" t="s">
        <v>24</v>
      </c>
    </row>
    <row r="420" spans="1:23" ht="15" thickBot="1" x14ac:dyDescent="0.4">
      <c r="A420" s="31">
        <v>59685848</v>
      </c>
      <c r="B420" s="2" t="str">
        <f t="shared" si="31"/>
        <v>Daniel Kresse</v>
      </c>
      <c r="C420" s="2">
        <v>20012618</v>
      </c>
      <c r="D420" s="3">
        <v>45488.484907407408</v>
      </c>
      <c r="E420" s="14">
        <v>45487</v>
      </c>
      <c r="F420" s="13">
        <v>45487.333333333336</v>
      </c>
      <c r="G420" s="13">
        <v>45487.6875</v>
      </c>
      <c r="H420" s="15">
        <v>8</v>
      </c>
      <c r="I420" s="2" t="str">
        <f>"Canceled"</f>
        <v>Canceled</v>
      </c>
      <c r="J420" s="18" t="str">
        <f>"On-site 24/7 Premium Pay"</f>
        <v>On-site 24/7 Premium Pay</v>
      </c>
      <c r="K420" s="32" t="str">
        <f>"WSH-CENT/SS WORKER"</f>
        <v>WSH-CENT/SS WORKER</v>
      </c>
      <c r="L420" s="80"/>
      <c r="M420" s="81"/>
      <c r="N420" s="16"/>
      <c r="O420" s="17"/>
      <c r="P420" s="17"/>
      <c r="Q420" s="17"/>
      <c r="R420" s="17"/>
      <c r="S420" s="17"/>
      <c r="T420" s="17"/>
      <c r="U420" s="25" t="s">
        <v>82</v>
      </c>
      <c r="V420" s="11" t="s">
        <v>24</v>
      </c>
      <c r="W420" s="70" t="s">
        <v>24</v>
      </c>
    </row>
    <row r="421" spans="1:23" ht="15" thickBot="1" x14ac:dyDescent="0.4">
      <c r="A421" s="31">
        <v>59685855</v>
      </c>
      <c r="B421" s="2" t="str">
        <f t="shared" si="31"/>
        <v>Daniel Kresse</v>
      </c>
      <c r="C421" s="2">
        <v>20012618</v>
      </c>
      <c r="D421" s="3">
        <v>45488.484976851854</v>
      </c>
      <c r="E421" s="14">
        <v>45488</v>
      </c>
      <c r="F421" s="14">
        <v>45488</v>
      </c>
      <c r="G421" s="13">
        <v>45488.999305555553</v>
      </c>
      <c r="H421" s="15">
        <v>0</v>
      </c>
      <c r="I421" s="2" t="str">
        <f t="shared" ref="I421:I432" si="34">"Posted to HRMS"</f>
        <v>Posted to HRMS</v>
      </c>
      <c r="J421" s="18" t="str">
        <f>"Marked As Day Off"</f>
        <v>Marked As Day Off</v>
      </c>
      <c r="K421" s="32" t="str">
        <f>"N/A"</f>
        <v>N/A</v>
      </c>
      <c r="L421" s="80" t="s">
        <v>27</v>
      </c>
      <c r="M421" s="81" t="s">
        <v>24</v>
      </c>
      <c r="N421" s="16" t="s">
        <v>24</v>
      </c>
      <c r="O421" s="17" t="s">
        <v>24</v>
      </c>
      <c r="P421" s="17" t="s">
        <v>24</v>
      </c>
      <c r="Q421" s="17" t="s">
        <v>24</v>
      </c>
      <c r="R421" s="17" t="s">
        <v>24</v>
      </c>
      <c r="S421" s="17" t="s">
        <v>24</v>
      </c>
      <c r="T421" s="17" t="s">
        <v>24</v>
      </c>
      <c r="U421" s="25"/>
      <c r="V421" s="11" t="s">
        <v>24</v>
      </c>
      <c r="W421" s="70" t="s">
        <v>24</v>
      </c>
    </row>
    <row r="422" spans="1:23" ht="15" thickBot="1" x14ac:dyDescent="0.4">
      <c r="A422" s="31">
        <v>59901304</v>
      </c>
      <c r="B422" s="2" t="str">
        <f t="shared" si="31"/>
        <v>Daniel Kresse</v>
      </c>
      <c r="C422" s="2">
        <v>20012618</v>
      </c>
      <c r="D422" s="3">
        <v>45499.372546296298</v>
      </c>
      <c r="E422" s="14">
        <v>45489</v>
      </c>
      <c r="F422" s="13">
        <v>45489.333333333336</v>
      </c>
      <c r="G422" s="13">
        <v>45489.6875</v>
      </c>
      <c r="H422" s="15">
        <v>8</v>
      </c>
      <c r="I422" s="2" t="str">
        <f t="shared" si="34"/>
        <v>Posted to HRMS</v>
      </c>
      <c r="J422" s="18" t="str">
        <f>"On-site 24/7 Premium Pay"</f>
        <v>On-site 24/7 Premium Pay</v>
      </c>
      <c r="K422" s="32" t="str">
        <f>"WSH-CENT/SS WORKER"</f>
        <v>WSH-CENT/SS WORKER</v>
      </c>
      <c r="L422" s="80" t="s">
        <v>27</v>
      </c>
      <c r="M422" s="81" t="s">
        <v>24</v>
      </c>
      <c r="N422" s="16" t="s">
        <v>24</v>
      </c>
      <c r="O422" s="17" t="s">
        <v>24</v>
      </c>
      <c r="P422" s="17" t="s">
        <v>24</v>
      </c>
      <c r="Q422" s="17" t="s">
        <v>24</v>
      </c>
      <c r="R422" s="17" t="s">
        <v>24</v>
      </c>
      <c r="S422" s="17" t="s">
        <v>24</v>
      </c>
      <c r="T422" s="17" t="s">
        <v>24</v>
      </c>
      <c r="U422" s="25"/>
      <c r="V422" s="11" t="s">
        <v>24</v>
      </c>
      <c r="W422" s="70" t="s">
        <v>24</v>
      </c>
    </row>
    <row r="423" spans="1:23" ht="15" thickBot="1" x14ac:dyDescent="0.4">
      <c r="A423" s="31">
        <v>59901305</v>
      </c>
      <c r="B423" s="2" t="str">
        <f t="shared" si="31"/>
        <v>Daniel Kresse</v>
      </c>
      <c r="C423" s="2">
        <v>20012618</v>
      </c>
      <c r="D423" s="3">
        <v>45499.372569444444</v>
      </c>
      <c r="E423" s="14">
        <v>45490</v>
      </c>
      <c r="F423" s="13">
        <v>45490.333333333336</v>
      </c>
      <c r="G423" s="13">
        <v>45490.6875</v>
      </c>
      <c r="H423" s="15">
        <v>8</v>
      </c>
      <c r="I423" s="2" t="str">
        <f t="shared" si="34"/>
        <v>Posted to HRMS</v>
      </c>
      <c r="J423" s="18" t="str">
        <f>"On-site 24/7 Premium Pay"</f>
        <v>On-site 24/7 Premium Pay</v>
      </c>
      <c r="K423" s="32" t="str">
        <f>"WSH-CENT/SS WORKER"</f>
        <v>WSH-CENT/SS WORKER</v>
      </c>
      <c r="L423" s="80" t="s">
        <v>27</v>
      </c>
      <c r="M423" s="81" t="s">
        <v>24</v>
      </c>
      <c r="N423" s="16" t="s">
        <v>24</v>
      </c>
      <c r="O423" s="17" t="s">
        <v>24</v>
      </c>
      <c r="P423" s="17" t="s">
        <v>24</v>
      </c>
      <c r="Q423" s="17" t="s">
        <v>24</v>
      </c>
      <c r="R423" s="17" t="s">
        <v>24</v>
      </c>
      <c r="S423" s="17" t="s">
        <v>24</v>
      </c>
      <c r="T423" s="17" t="s">
        <v>24</v>
      </c>
      <c r="U423" s="25"/>
      <c r="V423" s="11" t="s">
        <v>24</v>
      </c>
      <c r="W423" s="70" t="s">
        <v>24</v>
      </c>
    </row>
    <row r="424" spans="1:23" ht="15" thickBot="1" x14ac:dyDescent="0.4">
      <c r="A424" s="31">
        <v>59901306</v>
      </c>
      <c r="B424" s="2" t="str">
        <f t="shared" si="31"/>
        <v>Daniel Kresse</v>
      </c>
      <c r="C424" s="2">
        <v>20012618</v>
      </c>
      <c r="D424" s="3">
        <v>45499.37259259259</v>
      </c>
      <c r="E424" s="14">
        <v>45491</v>
      </c>
      <c r="F424" s="13">
        <v>45491.333333333336</v>
      </c>
      <c r="G424" s="13">
        <v>45491.6875</v>
      </c>
      <c r="H424" s="15">
        <v>8</v>
      </c>
      <c r="I424" s="2" t="str">
        <f t="shared" si="34"/>
        <v>Posted to HRMS</v>
      </c>
      <c r="J424" s="18" t="str">
        <f>"On-site 24/7 Premium Pay"</f>
        <v>On-site 24/7 Premium Pay</v>
      </c>
      <c r="K424" s="32" t="str">
        <f>"WSH-CENT/SS WORKER"</f>
        <v>WSH-CENT/SS WORKER</v>
      </c>
      <c r="L424" s="80" t="s">
        <v>27</v>
      </c>
      <c r="M424" s="81" t="s">
        <v>24</v>
      </c>
      <c r="N424" s="16" t="s">
        <v>24</v>
      </c>
      <c r="O424" s="17" t="s">
        <v>24</v>
      </c>
      <c r="P424" s="17" t="s">
        <v>24</v>
      </c>
      <c r="Q424" s="17" t="s">
        <v>24</v>
      </c>
      <c r="R424" s="17" t="s">
        <v>24</v>
      </c>
      <c r="S424" s="17" t="s">
        <v>24</v>
      </c>
      <c r="T424" s="17" t="s">
        <v>24</v>
      </c>
      <c r="U424" s="25"/>
      <c r="V424" s="11" t="s">
        <v>24</v>
      </c>
      <c r="W424" s="70" t="s">
        <v>24</v>
      </c>
    </row>
    <row r="425" spans="1:23" ht="15" thickBot="1" x14ac:dyDescent="0.4">
      <c r="A425" s="31">
        <v>59901308</v>
      </c>
      <c r="B425" s="2" t="str">
        <f t="shared" si="31"/>
        <v>Daniel Kresse</v>
      </c>
      <c r="C425" s="2">
        <v>20012618</v>
      </c>
      <c r="D425" s="3">
        <v>45499.372615740744</v>
      </c>
      <c r="E425" s="14">
        <v>45492</v>
      </c>
      <c r="F425" s="13">
        <v>45492.333333333336</v>
      </c>
      <c r="G425" s="13">
        <v>45492.6875</v>
      </c>
      <c r="H425" s="15">
        <v>8</v>
      </c>
      <c r="I425" s="2" t="str">
        <f t="shared" si="34"/>
        <v>Posted to HRMS</v>
      </c>
      <c r="J425" s="18" t="str">
        <f>"On-site 24/7 Premium Pay"</f>
        <v>On-site 24/7 Premium Pay</v>
      </c>
      <c r="K425" s="32" t="str">
        <f>"WSH-CENT/SS WORKER"</f>
        <v>WSH-CENT/SS WORKER</v>
      </c>
      <c r="L425" s="80" t="s">
        <v>62</v>
      </c>
      <c r="M425" s="81">
        <v>4</v>
      </c>
      <c r="N425" s="16" t="s">
        <v>31</v>
      </c>
      <c r="O425" s="17">
        <v>0.5</v>
      </c>
      <c r="P425" s="17" t="s">
        <v>50</v>
      </c>
      <c r="Q425" s="17">
        <v>1200</v>
      </c>
      <c r="R425" s="17">
        <v>52.04</v>
      </c>
      <c r="S425" s="17">
        <v>52.95</v>
      </c>
      <c r="T425" s="17">
        <f>(R425*O425)+(S425*O425)</f>
        <v>52.495000000000005</v>
      </c>
      <c r="U425" s="25"/>
      <c r="V425" s="11" t="s">
        <v>24</v>
      </c>
      <c r="W425" s="70" t="s">
        <v>24</v>
      </c>
    </row>
    <row r="426" spans="1:23" ht="15" thickBot="1" x14ac:dyDescent="0.4">
      <c r="A426" s="31">
        <v>59901310</v>
      </c>
      <c r="B426" s="2" t="str">
        <f t="shared" si="31"/>
        <v>Daniel Kresse</v>
      </c>
      <c r="C426" s="2">
        <v>20012618</v>
      </c>
      <c r="D426" s="3">
        <v>45499.372650462959</v>
      </c>
      <c r="E426" s="14">
        <v>45493</v>
      </c>
      <c r="F426" s="14">
        <v>45493</v>
      </c>
      <c r="G426" s="13">
        <v>45493.999305555553</v>
      </c>
      <c r="H426" s="15">
        <v>0</v>
      </c>
      <c r="I426" s="2" t="str">
        <f t="shared" si="34"/>
        <v>Posted to HRMS</v>
      </c>
      <c r="J426" s="18" t="str">
        <f>"Marked As Day Off"</f>
        <v>Marked As Day Off</v>
      </c>
      <c r="K426" s="32" t="str">
        <f>"N/A"</f>
        <v>N/A</v>
      </c>
      <c r="L426" s="80" t="s">
        <v>56</v>
      </c>
      <c r="M426" s="81">
        <v>12</v>
      </c>
      <c r="N426" s="16" t="s">
        <v>26</v>
      </c>
      <c r="O426" s="17" t="s">
        <v>24</v>
      </c>
      <c r="P426" s="17" t="s">
        <v>24</v>
      </c>
      <c r="Q426" s="17" t="s">
        <v>24</v>
      </c>
      <c r="R426" s="17" t="s">
        <v>24</v>
      </c>
      <c r="S426" s="17" t="s">
        <v>24</v>
      </c>
      <c r="T426" s="17" t="s">
        <v>24</v>
      </c>
      <c r="U426" s="25"/>
      <c r="V426" s="11" t="s">
        <v>24</v>
      </c>
      <c r="W426" s="70" t="s">
        <v>24</v>
      </c>
    </row>
    <row r="427" spans="1:23" ht="15" thickBot="1" x14ac:dyDescent="0.4">
      <c r="A427" s="31">
        <v>59901313</v>
      </c>
      <c r="B427" s="2" t="str">
        <f t="shared" si="31"/>
        <v>Daniel Kresse</v>
      </c>
      <c r="C427" s="2">
        <v>20012618</v>
      </c>
      <c r="D427" s="3">
        <v>45499.372719907406</v>
      </c>
      <c r="E427" s="14">
        <v>45494</v>
      </c>
      <c r="F427" s="14">
        <v>45494</v>
      </c>
      <c r="G427" s="13">
        <v>45494.999305555553</v>
      </c>
      <c r="H427" s="15">
        <v>0</v>
      </c>
      <c r="I427" s="2" t="str">
        <f t="shared" si="34"/>
        <v>Posted to HRMS</v>
      </c>
      <c r="J427" s="18" t="str">
        <f>"Marked As Day Off"</f>
        <v>Marked As Day Off</v>
      </c>
      <c r="K427" s="32" t="str">
        <f>"N/A"</f>
        <v>N/A</v>
      </c>
      <c r="L427" s="80" t="s">
        <v>56</v>
      </c>
      <c r="M427" s="81">
        <v>12</v>
      </c>
      <c r="N427" s="16" t="s">
        <v>26</v>
      </c>
      <c r="O427" s="17" t="s">
        <v>24</v>
      </c>
      <c r="P427" s="17" t="s">
        <v>24</v>
      </c>
      <c r="Q427" s="17" t="s">
        <v>24</v>
      </c>
      <c r="R427" s="17" t="s">
        <v>24</v>
      </c>
      <c r="S427" s="17" t="s">
        <v>24</v>
      </c>
      <c r="T427" s="17" t="s">
        <v>24</v>
      </c>
      <c r="U427" s="25"/>
      <c r="V427" s="11" t="s">
        <v>24</v>
      </c>
      <c r="W427" s="70" t="s">
        <v>24</v>
      </c>
    </row>
    <row r="428" spans="1:23" ht="15" thickBot="1" x14ac:dyDescent="0.4">
      <c r="A428" s="31">
        <v>59901318</v>
      </c>
      <c r="B428" s="2" t="str">
        <f t="shared" si="31"/>
        <v>Daniel Kresse</v>
      </c>
      <c r="C428" s="2">
        <v>20012618</v>
      </c>
      <c r="D428" s="3">
        <v>45499.372766203705</v>
      </c>
      <c r="E428" s="14">
        <v>45500</v>
      </c>
      <c r="F428" s="14">
        <v>45500</v>
      </c>
      <c r="G428" s="13">
        <v>45500.999305555553</v>
      </c>
      <c r="H428" s="15">
        <v>0</v>
      </c>
      <c r="I428" s="2" t="str">
        <f t="shared" si="34"/>
        <v>Posted to HRMS</v>
      </c>
      <c r="J428" s="18" t="str">
        <f>"Marked As Day Off"</f>
        <v>Marked As Day Off</v>
      </c>
      <c r="K428" s="32" t="str">
        <f>"N/A"</f>
        <v>N/A</v>
      </c>
      <c r="L428" s="80" t="s">
        <v>56</v>
      </c>
      <c r="M428" s="81">
        <v>12</v>
      </c>
      <c r="N428" s="16" t="s">
        <v>26</v>
      </c>
      <c r="O428" s="17" t="s">
        <v>24</v>
      </c>
      <c r="P428" s="17" t="s">
        <v>24</v>
      </c>
      <c r="Q428" s="17" t="s">
        <v>24</v>
      </c>
      <c r="R428" s="17" t="s">
        <v>24</v>
      </c>
      <c r="S428" s="17" t="s">
        <v>24</v>
      </c>
      <c r="T428" s="17" t="s">
        <v>24</v>
      </c>
      <c r="U428" s="25"/>
      <c r="V428" s="11" t="s">
        <v>24</v>
      </c>
      <c r="W428" s="70" t="s">
        <v>24</v>
      </c>
    </row>
    <row r="429" spans="1:23" ht="15" thickBot="1" x14ac:dyDescent="0.4">
      <c r="A429" s="31">
        <v>59901320</v>
      </c>
      <c r="B429" s="2" t="str">
        <f t="shared" si="31"/>
        <v>Daniel Kresse</v>
      </c>
      <c r="C429" s="2">
        <v>20012618</v>
      </c>
      <c r="D429" s="3">
        <v>45499.372789351852</v>
      </c>
      <c r="E429" s="14">
        <v>45501</v>
      </c>
      <c r="F429" s="14">
        <v>45501</v>
      </c>
      <c r="G429" s="13">
        <v>45501.999305555553</v>
      </c>
      <c r="H429" s="15">
        <v>0</v>
      </c>
      <c r="I429" s="2" t="str">
        <f t="shared" si="34"/>
        <v>Posted to HRMS</v>
      </c>
      <c r="J429" s="18" t="str">
        <f>"Marked As Day Off"</f>
        <v>Marked As Day Off</v>
      </c>
      <c r="K429" s="32" t="str">
        <f>"N/A"</f>
        <v>N/A</v>
      </c>
      <c r="L429" s="80" t="s">
        <v>56</v>
      </c>
      <c r="M429" s="81">
        <v>12</v>
      </c>
      <c r="N429" s="16" t="s">
        <v>26</v>
      </c>
      <c r="O429" s="17" t="s">
        <v>24</v>
      </c>
      <c r="P429" s="17" t="s">
        <v>24</v>
      </c>
      <c r="Q429" s="17" t="s">
        <v>24</v>
      </c>
      <c r="R429" s="17" t="s">
        <v>24</v>
      </c>
      <c r="S429" s="17" t="s">
        <v>24</v>
      </c>
      <c r="T429" s="17" t="s">
        <v>24</v>
      </c>
      <c r="U429" s="25"/>
      <c r="V429" s="11" t="s">
        <v>24</v>
      </c>
      <c r="W429" s="70" t="s">
        <v>24</v>
      </c>
    </row>
    <row r="430" spans="1:23" ht="15" thickBot="1" x14ac:dyDescent="0.4">
      <c r="A430" s="31">
        <v>59946655</v>
      </c>
      <c r="B430" s="2" t="str">
        <f t="shared" si="31"/>
        <v>Daniel Kresse</v>
      </c>
      <c r="C430" s="2">
        <v>20012618</v>
      </c>
      <c r="D430" s="3">
        <v>45503.485555555555</v>
      </c>
      <c r="E430" s="14">
        <v>45502</v>
      </c>
      <c r="F430" s="13">
        <v>45502.333333333336</v>
      </c>
      <c r="G430" s="13">
        <v>45502.6875</v>
      </c>
      <c r="H430" s="15">
        <v>8</v>
      </c>
      <c r="I430" s="2" t="str">
        <f t="shared" si="34"/>
        <v>Posted to HRMS</v>
      </c>
      <c r="J430" s="18" t="str">
        <f>"On-site 24/7 Premium Pay"</f>
        <v>On-site 24/7 Premium Pay</v>
      </c>
      <c r="K430" s="32" t="str">
        <f>"WSH-CENT/SS WORKER"</f>
        <v>WSH-CENT/SS WORKER</v>
      </c>
      <c r="L430" s="80" t="s">
        <v>49</v>
      </c>
      <c r="M430" s="81">
        <v>8</v>
      </c>
      <c r="N430" s="16" t="s">
        <v>31</v>
      </c>
      <c r="O430" s="17">
        <v>0.5</v>
      </c>
      <c r="P430" s="17" t="s">
        <v>50</v>
      </c>
      <c r="Q430" s="17">
        <v>1200</v>
      </c>
      <c r="R430" s="17">
        <v>52.04</v>
      </c>
      <c r="S430" s="17">
        <v>52.95</v>
      </c>
      <c r="T430" s="17">
        <f t="shared" ref="T430:T433" si="35">(R430*O430)+(S430*O430)</f>
        <v>52.495000000000005</v>
      </c>
      <c r="U430" s="25"/>
      <c r="V430" s="11" t="s">
        <v>24</v>
      </c>
      <c r="W430" s="70" t="s">
        <v>24</v>
      </c>
    </row>
    <row r="431" spans="1:23" ht="15" thickBot="1" x14ac:dyDescent="0.4">
      <c r="A431" s="31">
        <v>59946656</v>
      </c>
      <c r="B431" s="2" t="str">
        <f t="shared" si="31"/>
        <v>Daniel Kresse</v>
      </c>
      <c r="C431" s="2">
        <v>20012618</v>
      </c>
      <c r="D431" s="3">
        <v>45503.485578703701</v>
      </c>
      <c r="E431" s="14">
        <v>45503</v>
      </c>
      <c r="F431" s="13">
        <v>45503.333333333336</v>
      </c>
      <c r="G431" s="13">
        <v>45503.6875</v>
      </c>
      <c r="H431" s="15">
        <v>8</v>
      </c>
      <c r="I431" s="2" t="str">
        <f t="shared" si="34"/>
        <v>Posted to HRMS</v>
      </c>
      <c r="J431" s="18" t="str">
        <f>"On-site 24/7 Premium Pay"</f>
        <v>On-site 24/7 Premium Pay</v>
      </c>
      <c r="K431" s="32" t="str">
        <f>"WSH-CENT/SS WORKER"</f>
        <v>WSH-CENT/SS WORKER</v>
      </c>
      <c r="L431" s="80" t="s">
        <v>49</v>
      </c>
      <c r="M431" s="81">
        <v>8</v>
      </c>
      <c r="N431" s="16" t="s">
        <v>31</v>
      </c>
      <c r="O431" s="17">
        <v>0.5</v>
      </c>
      <c r="P431" s="17" t="s">
        <v>50</v>
      </c>
      <c r="Q431" s="17">
        <v>1200</v>
      </c>
      <c r="R431" s="17">
        <v>52.04</v>
      </c>
      <c r="S431" s="17">
        <v>52.95</v>
      </c>
      <c r="T431" s="17">
        <f t="shared" si="35"/>
        <v>52.495000000000005</v>
      </c>
      <c r="U431" s="25"/>
      <c r="V431" s="11" t="s">
        <v>24</v>
      </c>
      <c r="W431" s="70" t="s">
        <v>24</v>
      </c>
    </row>
    <row r="432" spans="1:23" ht="15" thickBot="1" x14ac:dyDescent="0.4">
      <c r="A432" s="31">
        <v>59964579</v>
      </c>
      <c r="B432" s="2" t="str">
        <f t="shared" si="31"/>
        <v>Daniel Kresse</v>
      </c>
      <c r="C432" s="2">
        <v>20012618</v>
      </c>
      <c r="D432" s="3">
        <v>45504.433449074073</v>
      </c>
      <c r="E432" s="14">
        <v>45504</v>
      </c>
      <c r="F432" s="13">
        <v>45504.333333333336</v>
      </c>
      <c r="G432" s="13">
        <v>45504.6875</v>
      </c>
      <c r="H432" s="15">
        <v>8</v>
      </c>
      <c r="I432" s="2" t="str">
        <f t="shared" si="34"/>
        <v>Posted to HRMS</v>
      </c>
      <c r="J432" s="18" t="str">
        <f>"On-site 24/7 Premium Pay"</f>
        <v>On-site 24/7 Premium Pay</v>
      </c>
      <c r="K432" s="32" t="str">
        <f>"WSH-CENT/SS WORKER"</f>
        <v>WSH-CENT/SS WORKER</v>
      </c>
      <c r="L432" s="80" t="s">
        <v>49</v>
      </c>
      <c r="M432" s="81">
        <v>8</v>
      </c>
      <c r="N432" s="16" t="s">
        <v>31</v>
      </c>
      <c r="O432" s="17">
        <v>0.5</v>
      </c>
      <c r="P432" s="17" t="s">
        <v>50</v>
      </c>
      <c r="Q432" s="17">
        <v>1200</v>
      </c>
      <c r="R432" s="17">
        <v>52.04</v>
      </c>
      <c r="S432" s="17">
        <v>52.95</v>
      </c>
      <c r="T432" s="17">
        <f t="shared" si="35"/>
        <v>52.495000000000005</v>
      </c>
      <c r="U432" s="25"/>
      <c r="V432" s="11" t="s">
        <v>24</v>
      </c>
      <c r="W432" s="70" t="s">
        <v>24</v>
      </c>
    </row>
    <row r="433" spans="1:23" ht="15" thickBot="1" x14ac:dyDescent="0.4">
      <c r="A433" s="31">
        <v>60219280</v>
      </c>
      <c r="B433" s="2" t="str">
        <f t="shared" si="31"/>
        <v>Daniel Kresse</v>
      </c>
      <c r="C433" s="2">
        <v>20012618</v>
      </c>
      <c r="D433" s="3">
        <v>45519.510821759257</v>
      </c>
      <c r="E433" s="14">
        <v>45505</v>
      </c>
      <c r="F433" s="13">
        <v>45505.333333333336</v>
      </c>
      <c r="G433" s="13">
        <v>45505.6875</v>
      </c>
      <c r="H433" s="15">
        <v>8</v>
      </c>
      <c r="I433" s="2" t="str">
        <f>"Pending employee action"</f>
        <v>Pending employee action</v>
      </c>
      <c r="J433" s="18" t="str">
        <f>"On-site 24/7 Premium Pay"</f>
        <v>On-site 24/7 Premium Pay</v>
      </c>
      <c r="K433" s="32" t="str">
        <f>"WSH-ADMIN SUPP SVCS"</f>
        <v>WSH-ADMIN SUPP SVCS</v>
      </c>
      <c r="L433" s="80" t="s">
        <v>62</v>
      </c>
      <c r="M433" s="81">
        <v>4</v>
      </c>
      <c r="N433" s="16" t="s">
        <v>31</v>
      </c>
      <c r="O433" s="17">
        <v>0.5</v>
      </c>
      <c r="P433" s="17" t="s">
        <v>50</v>
      </c>
      <c r="Q433" s="17">
        <v>1200</v>
      </c>
      <c r="R433" s="17">
        <v>52.04</v>
      </c>
      <c r="S433" s="17">
        <v>52.95</v>
      </c>
      <c r="T433" s="17">
        <f t="shared" si="35"/>
        <v>52.495000000000005</v>
      </c>
      <c r="U433" s="25"/>
      <c r="V433" s="11" t="s">
        <v>24</v>
      </c>
      <c r="W433" s="70" t="s">
        <v>24</v>
      </c>
    </row>
    <row r="434" spans="1:23" ht="15" thickBot="1" x14ac:dyDescent="0.4">
      <c r="A434" s="31">
        <v>60219291</v>
      </c>
      <c r="B434" s="2" t="str">
        <f t="shared" si="31"/>
        <v>Daniel Kresse</v>
      </c>
      <c r="C434" s="2">
        <v>20012618</v>
      </c>
      <c r="D434" s="3">
        <v>45519.511238425926</v>
      </c>
      <c r="E434" s="14">
        <v>45506</v>
      </c>
      <c r="F434" s="13">
        <v>45506.4375</v>
      </c>
      <c r="G434" s="13">
        <v>45506.6875</v>
      </c>
      <c r="H434" s="15">
        <v>5.5</v>
      </c>
      <c r="I434" s="2" t="str">
        <f>"Pending employee action"</f>
        <v>Pending employee action</v>
      </c>
      <c r="J434" s="18" t="str">
        <f>"On-site 24/7 Premium Pay"</f>
        <v>On-site 24/7 Premium Pay</v>
      </c>
      <c r="K434" s="32" t="str">
        <f>"WSH-ADMIN SUPP SVCS"</f>
        <v>WSH-ADMIN SUPP SVCS</v>
      </c>
      <c r="L434" s="80" t="s">
        <v>27</v>
      </c>
      <c r="M434" s="81" t="s">
        <v>24</v>
      </c>
      <c r="N434" s="16" t="s">
        <v>24</v>
      </c>
      <c r="O434" s="17" t="s">
        <v>24</v>
      </c>
      <c r="P434" s="17" t="s">
        <v>24</v>
      </c>
      <c r="Q434" s="17" t="s">
        <v>24</v>
      </c>
      <c r="R434" s="17" t="s">
        <v>24</v>
      </c>
      <c r="S434" s="17" t="s">
        <v>24</v>
      </c>
      <c r="T434" s="17" t="s">
        <v>24</v>
      </c>
      <c r="U434" s="25"/>
      <c r="V434" s="11" t="s">
        <v>24</v>
      </c>
      <c r="W434" s="70" t="s">
        <v>24</v>
      </c>
    </row>
    <row r="435" spans="1:23" ht="15" thickBot="1" x14ac:dyDescent="0.4">
      <c r="A435" s="31">
        <v>60219268</v>
      </c>
      <c r="B435" s="2" t="str">
        <f t="shared" si="31"/>
        <v>Daniel Kresse</v>
      </c>
      <c r="C435" s="2">
        <v>20012618</v>
      </c>
      <c r="D435" s="3">
        <v>45519.510289351849</v>
      </c>
      <c r="E435" s="14">
        <v>45507</v>
      </c>
      <c r="F435" s="14">
        <v>45507</v>
      </c>
      <c r="G435" s="13">
        <v>45507.999305555553</v>
      </c>
      <c r="H435" s="15">
        <v>0</v>
      </c>
      <c r="I435" s="2" t="str">
        <f>"Posted to HRMS"</f>
        <v>Posted to HRMS</v>
      </c>
      <c r="J435" s="18" t="str">
        <f>"Marked As Day Off"</f>
        <v>Marked As Day Off</v>
      </c>
      <c r="K435" s="32" t="str">
        <f>"N/A"</f>
        <v>N/A</v>
      </c>
      <c r="L435" s="80" t="s">
        <v>27</v>
      </c>
      <c r="M435" s="81" t="s">
        <v>24</v>
      </c>
      <c r="N435" s="16" t="s">
        <v>24</v>
      </c>
      <c r="O435" s="17" t="s">
        <v>24</v>
      </c>
      <c r="P435" s="17" t="s">
        <v>24</v>
      </c>
      <c r="Q435" s="17" t="s">
        <v>24</v>
      </c>
      <c r="R435" s="17" t="s">
        <v>24</v>
      </c>
      <c r="S435" s="17" t="s">
        <v>24</v>
      </c>
      <c r="T435" s="17" t="s">
        <v>24</v>
      </c>
      <c r="U435" s="25"/>
      <c r="V435" s="11" t="s">
        <v>24</v>
      </c>
      <c r="W435" s="70" t="s">
        <v>24</v>
      </c>
    </row>
    <row r="436" spans="1:23" ht="15" thickBot="1" x14ac:dyDescent="0.4">
      <c r="A436" s="31">
        <v>60219270</v>
      </c>
      <c r="B436" s="2" t="str">
        <f t="shared" si="31"/>
        <v>Daniel Kresse</v>
      </c>
      <c r="C436" s="2">
        <v>20012618</v>
      </c>
      <c r="D436" s="3">
        <v>45519.510300925926</v>
      </c>
      <c r="E436" s="14">
        <v>45508</v>
      </c>
      <c r="F436" s="14">
        <v>45508</v>
      </c>
      <c r="G436" s="13">
        <v>45508.999305555553</v>
      </c>
      <c r="H436" s="15">
        <v>0</v>
      </c>
      <c r="I436" s="2" t="str">
        <f>"Posted to HRMS"</f>
        <v>Posted to HRMS</v>
      </c>
      <c r="J436" s="18" t="str">
        <f>"Marked As Day Off"</f>
        <v>Marked As Day Off</v>
      </c>
      <c r="K436" s="32" t="str">
        <f>"N/A"</f>
        <v>N/A</v>
      </c>
      <c r="L436" s="80" t="s">
        <v>56</v>
      </c>
      <c r="M436" s="81">
        <v>12</v>
      </c>
      <c r="N436" s="16" t="s">
        <v>26</v>
      </c>
      <c r="O436" s="17" t="s">
        <v>24</v>
      </c>
      <c r="P436" s="17" t="s">
        <v>24</v>
      </c>
      <c r="Q436" s="17" t="s">
        <v>24</v>
      </c>
      <c r="R436" s="17" t="s">
        <v>24</v>
      </c>
      <c r="S436" s="17" t="s">
        <v>24</v>
      </c>
      <c r="T436" s="17" t="s">
        <v>24</v>
      </c>
      <c r="U436" s="25"/>
      <c r="V436" s="11" t="s">
        <v>24</v>
      </c>
      <c r="W436" s="70" t="s">
        <v>24</v>
      </c>
    </row>
    <row r="437" spans="1:23" ht="15" thickBot="1" x14ac:dyDescent="0.4">
      <c r="A437" s="31">
        <v>60219283</v>
      </c>
      <c r="B437" s="2" t="str">
        <f t="shared" si="31"/>
        <v>Daniel Kresse</v>
      </c>
      <c r="C437" s="2">
        <v>20012618</v>
      </c>
      <c r="D437" s="3">
        <v>45519.51090277778</v>
      </c>
      <c r="E437" s="14">
        <v>45509</v>
      </c>
      <c r="F437" s="13">
        <v>45509.333333333336</v>
      </c>
      <c r="G437" s="13">
        <v>45509.6875</v>
      </c>
      <c r="H437" s="15">
        <v>8</v>
      </c>
      <c r="I437" s="2" t="str">
        <f>"Pending employee action"</f>
        <v>Pending employee action</v>
      </c>
      <c r="J437" s="18" t="str">
        <f>"On-site 24/7 Premium Pay"</f>
        <v>On-site 24/7 Premium Pay</v>
      </c>
      <c r="K437" s="32" t="str">
        <f>"WSH-ADMIN SUPP SVCS"</f>
        <v>WSH-ADMIN SUPP SVCS</v>
      </c>
      <c r="L437" s="80" t="s">
        <v>49</v>
      </c>
      <c r="M437" s="81">
        <v>8</v>
      </c>
      <c r="N437" s="16" t="s">
        <v>31</v>
      </c>
      <c r="O437" s="17">
        <v>0.5</v>
      </c>
      <c r="P437" s="17" t="s">
        <v>50</v>
      </c>
      <c r="Q437" s="17">
        <v>1200</v>
      </c>
      <c r="R437" s="17">
        <v>52.04</v>
      </c>
      <c r="S437" s="17">
        <v>52.95</v>
      </c>
      <c r="T437" s="17">
        <f t="shared" ref="T437:T438" si="36">(R437*O437)+(S437*O437)</f>
        <v>52.495000000000005</v>
      </c>
      <c r="U437" s="25"/>
      <c r="V437" s="11" t="s">
        <v>24</v>
      </c>
      <c r="W437" s="70" t="s">
        <v>24</v>
      </c>
    </row>
    <row r="438" spans="1:23" ht="15" thickBot="1" x14ac:dyDescent="0.4">
      <c r="A438" s="31">
        <v>60219284</v>
      </c>
      <c r="B438" s="2" t="str">
        <f t="shared" si="31"/>
        <v>Daniel Kresse</v>
      </c>
      <c r="C438" s="2">
        <v>20012618</v>
      </c>
      <c r="D438" s="3">
        <v>45519.510925925926</v>
      </c>
      <c r="E438" s="14">
        <v>45510</v>
      </c>
      <c r="F438" s="13">
        <v>45510.333333333336</v>
      </c>
      <c r="G438" s="13">
        <v>45510.6875</v>
      </c>
      <c r="H438" s="15">
        <v>8</v>
      </c>
      <c r="I438" s="2" t="str">
        <f>"Pending employee action"</f>
        <v>Pending employee action</v>
      </c>
      <c r="J438" s="18" t="str">
        <f>"On-site 24/7 Premium Pay"</f>
        <v>On-site 24/7 Premium Pay</v>
      </c>
      <c r="K438" s="32" t="str">
        <f>"WSH-ADMIN SUPP SVCS"</f>
        <v>WSH-ADMIN SUPP SVCS</v>
      </c>
      <c r="L438" s="80" t="s">
        <v>49</v>
      </c>
      <c r="M438" s="81">
        <v>8</v>
      </c>
      <c r="N438" s="16" t="s">
        <v>31</v>
      </c>
      <c r="O438" s="17">
        <v>0.5</v>
      </c>
      <c r="P438" s="17" t="s">
        <v>50</v>
      </c>
      <c r="Q438" s="17">
        <v>1200</v>
      </c>
      <c r="R438" s="17">
        <v>52.04</v>
      </c>
      <c r="S438" s="17">
        <v>52.95</v>
      </c>
      <c r="T438" s="17">
        <f t="shared" si="36"/>
        <v>52.495000000000005</v>
      </c>
      <c r="U438" s="25"/>
      <c r="V438" s="11" t="s">
        <v>24</v>
      </c>
      <c r="W438" s="70" t="s">
        <v>24</v>
      </c>
    </row>
    <row r="439" spans="1:23" ht="15" thickBot="1" x14ac:dyDescent="0.4">
      <c r="A439" s="31">
        <v>60219265</v>
      </c>
      <c r="B439" s="2" t="str">
        <f t="shared" si="31"/>
        <v>Daniel Kresse</v>
      </c>
      <c r="C439" s="2">
        <v>20012618</v>
      </c>
      <c r="D439" s="3">
        <v>45519.510185185187</v>
      </c>
      <c r="E439" s="14">
        <v>45514</v>
      </c>
      <c r="F439" s="14">
        <v>45514</v>
      </c>
      <c r="G439" s="13">
        <v>45514.999305555553</v>
      </c>
      <c r="H439" s="15">
        <v>0</v>
      </c>
      <c r="I439" s="2" t="str">
        <f>"Posted to HRMS"</f>
        <v>Posted to HRMS</v>
      </c>
      <c r="J439" s="18" t="str">
        <f>"Marked As Day Off"</f>
        <v>Marked As Day Off</v>
      </c>
      <c r="K439" s="32" t="str">
        <f>"N/A"</f>
        <v>N/A</v>
      </c>
      <c r="L439" s="80" t="s">
        <v>27</v>
      </c>
      <c r="M439" s="81" t="s">
        <v>24</v>
      </c>
      <c r="N439" s="16" t="s">
        <v>24</v>
      </c>
      <c r="O439" s="17" t="s">
        <v>24</v>
      </c>
      <c r="P439" s="17" t="s">
        <v>24</v>
      </c>
      <c r="Q439" s="17" t="s">
        <v>24</v>
      </c>
      <c r="R439" s="17" t="s">
        <v>24</v>
      </c>
      <c r="S439" s="17" t="s">
        <v>24</v>
      </c>
      <c r="T439" s="17" t="s">
        <v>24</v>
      </c>
      <c r="U439" s="25"/>
      <c r="V439" s="11" t="s">
        <v>24</v>
      </c>
      <c r="W439" s="70" t="s">
        <v>24</v>
      </c>
    </row>
    <row r="440" spans="1:23" ht="15" thickBot="1" x14ac:dyDescent="0.4">
      <c r="A440" s="33">
        <v>60219267</v>
      </c>
      <c r="B440" s="34" t="str">
        <f t="shared" si="31"/>
        <v>Daniel Kresse</v>
      </c>
      <c r="C440" s="34">
        <v>20012618</v>
      </c>
      <c r="D440" s="35">
        <v>45519.510208333333</v>
      </c>
      <c r="E440" s="36">
        <v>45515</v>
      </c>
      <c r="F440" s="36">
        <v>45515</v>
      </c>
      <c r="G440" s="37">
        <v>45515.999305555553</v>
      </c>
      <c r="H440" s="38">
        <v>0</v>
      </c>
      <c r="I440" s="34" t="str">
        <f>"Posted to HRMS"</f>
        <v>Posted to HRMS</v>
      </c>
      <c r="J440" s="39" t="str">
        <f>"Marked As Day Off"</f>
        <v>Marked As Day Off</v>
      </c>
      <c r="K440" s="40" t="str">
        <f>"N/A"</f>
        <v>N/A</v>
      </c>
      <c r="L440" s="82" t="s">
        <v>56</v>
      </c>
      <c r="M440" s="83">
        <v>12</v>
      </c>
      <c r="N440" s="72" t="s">
        <v>26</v>
      </c>
      <c r="O440" s="46" t="s">
        <v>24</v>
      </c>
      <c r="P440" s="46" t="s">
        <v>24</v>
      </c>
      <c r="Q440" s="46" t="s">
        <v>24</v>
      </c>
      <c r="R440" s="46" t="s">
        <v>24</v>
      </c>
      <c r="S440" s="46" t="s">
        <v>24</v>
      </c>
      <c r="T440" s="46" t="s">
        <v>24</v>
      </c>
      <c r="U440" s="73"/>
      <c r="V440" s="74" t="s">
        <v>24</v>
      </c>
      <c r="W440" s="75" t="s">
        <v>24</v>
      </c>
    </row>
    <row r="441" spans="1:23" x14ac:dyDescent="0.35">
      <c r="N441" s="20" t="s">
        <v>89</v>
      </c>
      <c r="O441" s="20">
        <f>COUNTIF(N13:N440,"Y")</f>
        <v>94</v>
      </c>
      <c r="V441" s="77" t="s">
        <v>166</v>
      </c>
      <c r="W441" s="77" t="s">
        <v>167</v>
      </c>
    </row>
    <row r="442" spans="1:23" x14ac:dyDescent="0.35">
      <c r="T442" s="56">
        <f>SUM(T13:T440)</f>
        <v>9092.8699999999935</v>
      </c>
      <c r="U442" s="57" t="s">
        <v>163</v>
      </c>
      <c r="V442" s="79">
        <f>SUM(V13:V440)</f>
        <v>13339.919999999998</v>
      </c>
      <c r="W442" s="79">
        <f>SUM(W13:W440)</f>
        <v>26898.599999999995</v>
      </c>
    </row>
    <row r="443" spans="1:23" x14ac:dyDescent="0.35">
      <c r="N443" s="41" t="s">
        <v>84</v>
      </c>
      <c r="O443" s="42">
        <f>SUM(O13:O440)</f>
        <v>94.5</v>
      </c>
      <c r="P443" s="19" t="s">
        <v>87</v>
      </c>
      <c r="U443" s="57"/>
      <c r="V443" s="21" t="s">
        <v>168</v>
      </c>
      <c r="W443" s="21" t="s">
        <v>169</v>
      </c>
    </row>
    <row r="444" spans="1:23" x14ac:dyDescent="0.35">
      <c r="N444" s="29" t="s">
        <v>88</v>
      </c>
      <c r="O444" s="19">
        <f>O443*2</f>
        <v>189</v>
      </c>
      <c r="T444" s="58">
        <v>4525.68</v>
      </c>
      <c r="U444" s="57" t="s">
        <v>103</v>
      </c>
      <c r="V444" s="76">
        <f>T446</f>
        <v>4567.1899999999932</v>
      </c>
      <c r="W444" s="76">
        <f>T444</f>
        <v>4525.68</v>
      </c>
    </row>
    <row r="445" spans="1:23" x14ac:dyDescent="0.35">
      <c r="U445" s="57"/>
      <c r="V445" s="78" t="s">
        <v>178</v>
      </c>
      <c r="W445" s="78" t="s">
        <v>179</v>
      </c>
    </row>
    <row r="446" spans="1:23" x14ac:dyDescent="0.35">
      <c r="T446" s="55">
        <f>T442-T444</f>
        <v>4567.1899999999932</v>
      </c>
      <c r="U446" s="57" t="s">
        <v>104</v>
      </c>
      <c r="V446" s="76">
        <f>V442-V444</f>
        <v>8772.730000000005</v>
      </c>
      <c r="W446" s="76">
        <f>W442-W444</f>
        <v>22372.919999999995</v>
      </c>
    </row>
    <row r="448" spans="1:23" x14ac:dyDescent="0.35">
      <c r="V448" s="85" t="s">
        <v>180</v>
      </c>
      <c r="W448" s="84">
        <f>SUM(V446:W446)</f>
        <v>31145.65</v>
      </c>
    </row>
  </sheetData>
  <autoFilter ref="A12:W446" xr:uid="{A641915A-305A-4C46-8D73-02B1997928A9}"/>
  <mergeCells count="36">
    <mergeCell ref="U344:U345"/>
    <mergeCell ref="A1:J1"/>
    <mergeCell ref="U103:U105"/>
    <mergeCell ref="U117:U119"/>
    <mergeCell ref="U144:U146"/>
    <mergeCell ref="U303:U304"/>
    <mergeCell ref="U227:U228"/>
    <mergeCell ref="U262:U263"/>
    <mergeCell ref="U158:U160"/>
    <mergeCell ref="U171:U172"/>
    <mergeCell ref="U185:U187"/>
    <mergeCell ref="U207:U209"/>
    <mergeCell ref="B5:J5"/>
    <mergeCell ref="A3:K3"/>
    <mergeCell ref="V344:V345"/>
    <mergeCell ref="W344:W345"/>
    <mergeCell ref="V303:V304"/>
    <mergeCell ref="W303:W304"/>
    <mergeCell ref="V262:V263"/>
    <mergeCell ref="W262:W263"/>
    <mergeCell ref="V227:V228"/>
    <mergeCell ref="W227:W228"/>
    <mergeCell ref="V207:V209"/>
    <mergeCell ref="W207:W209"/>
    <mergeCell ref="V185:V187"/>
    <mergeCell ref="W185:W187"/>
    <mergeCell ref="V117:V119"/>
    <mergeCell ref="W117:W119"/>
    <mergeCell ref="V103:V105"/>
    <mergeCell ref="W103:W105"/>
    <mergeCell ref="V171:V172"/>
    <mergeCell ref="W171:W172"/>
    <mergeCell ref="V158:V160"/>
    <mergeCell ref="W158:W160"/>
    <mergeCell ref="V144:V146"/>
    <mergeCell ref="W144:W146"/>
  </mergeCells>
  <pageMargins left="0.7" right="0.7" top="0.75" bottom="0.75" header="0.3" footer="0.3"/>
  <pageSetup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56DD5-DC25-429C-9BF8-3D1FA369A6E0}">
  <dimension ref="A1:R129"/>
  <sheetViews>
    <sheetView showGridLines="0" topLeftCell="A92" workbookViewId="0">
      <selection activeCell="T92" sqref="T92"/>
    </sheetView>
  </sheetViews>
  <sheetFormatPr defaultRowHeight="14.5" x14ac:dyDescent="0.35"/>
  <cols>
    <col min="1" max="1" width="9" bestFit="1" customWidth="1"/>
    <col min="2" max="2" width="13.1796875" bestFit="1" customWidth="1"/>
    <col min="3" max="3" width="18.1796875" bestFit="1" customWidth="1"/>
    <col min="4" max="4" width="15.54296875" bestFit="1" customWidth="1"/>
    <col min="5" max="6" width="15.54296875" style="7" bestFit="1" customWidth="1"/>
    <col min="7" max="7" width="9" bestFit="1" customWidth="1"/>
    <col min="8" max="8" width="36.1796875" bestFit="1" customWidth="1"/>
    <col min="9" max="9" width="15.54296875" bestFit="1" customWidth="1"/>
    <col min="10" max="10" width="46.453125" style="6" customWidth="1"/>
    <col min="11" max="11" width="23.54296875" bestFit="1" customWidth="1"/>
    <col min="12" max="12" width="17" bestFit="1" customWidth="1"/>
    <col min="13" max="13" width="6.7265625" bestFit="1" customWidth="1"/>
    <col min="14" max="14" width="11" bestFit="1" customWidth="1"/>
    <col min="15" max="15" width="29.81640625" bestFit="1" customWidth="1"/>
    <col min="16" max="16" width="11.54296875" bestFit="1" customWidth="1"/>
    <col min="17" max="17" width="15.54296875" bestFit="1" customWidth="1"/>
    <col min="18" max="18" width="32.453125" style="11" hidden="1" customWidth="1"/>
  </cols>
  <sheetData>
    <row r="1" spans="1:18" ht="15" thickBot="1" x14ac:dyDescent="0.4">
      <c r="A1" s="1" t="s">
        <v>0</v>
      </c>
      <c r="B1" s="1" t="s">
        <v>1</v>
      </c>
      <c r="C1" s="1" t="s">
        <v>2</v>
      </c>
      <c r="D1" s="1" t="s">
        <v>3</v>
      </c>
      <c r="E1" s="12" t="s">
        <v>4</v>
      </c>
      <c r="F1" s="12" t="s">
        <v>5</v>
      </c>
      <c r="G1" s="1" t="s">
        <v>6</v>
      </c>
      <c r="H1" s="1" t="s">
        <v>7</v>
      </c>
      <c r="I1" s="1" t="s">
        <v>8</v>
      </c>
      <c r="J1" s="4" t="s">
        <v>9</v>
      </c>
      <c r="K1" s="1" t="s">
        <v>10</v>
      </c>
      <c r="L1" s="1" t="s">
        <v>11</v>
      </c>
      <c r="M1" s="1" t="s">
        <v>12</v>
      </c>
      <c r="N1" s="1" t="s">
        <v>13</v>
      </c>
      <c r="O1" s="1" t="s">
        <v>14</v>
      </c>
      <c r="P1" s="1" t="s">
        <v>15</v>
      </c>
      <c r="Q1" s="8" t="s">
        <v>16</v>
      </c>
      <c r="R1" s="9"/>
    </row>
    <row r="2" spans="1:18" ht="15" thickBot="1" x14ac:dyDescent="0.4">
      <c r="A2" s="2">
        <v>10652336</v>
      </c>
      <c r="B2" s="2" t="str">
        <f t="shared" ref="B2:B33" si="0">"Daniel Kresse"</f>
        <v>Daniel Kresse</v>
      </c>
      <c r="C2" s="2">
        <v>20012618</v>
      </c>
      <c r="D2" s="3">
        <v>43441.564189814817</v>
      </c>
      <c r="E2" s="13">
        <v>43441.583333333336</v>
      </c>
      <c r="F2" s="13">
        <v>43441.6875</v>
      </c>
      <c r="G2" s="2">
        <v>-2.5</v>
      </c>
      <c r="H2" s="2" t="str">
        <f>"Peyton, Michele (DSHS/BHA/WSH)"</f>
        <v>Peyton, Michele (DSHS/BHA/WSH)</v>
      </c>
      <c r="I2" s="3">
        <v>43441.579722222225</v>
      </c>
      <c r="J2" s="5"/>
      <c r="K2" s="2" t="b">
        <v>0</v>
      </c>
      <c r="L2" s="2" t="str">
        <f>"Approved"</f>
        <v>Approved</v>
      </c>
      <c r="M2" s="2" t="str">
        <f t="shared" ref="M2:M33" si="1">"Posted to HRMS"</f>
        <v>Posted to HRMS</v>
      </c>
      <c r="N2" s="2" t="str">
        <f>"Sick"</f>
        <v>Sick</v>
      </c>
      <c r="O2" s="2" t="str">
        <f>"Parental Leave"</f>
        <v>Parental Leave</v>
      </c>
      <c r="P2" s="2" t="str">
        <f>"9058"</f>
        <v>9058</v>
      </c>
      <c r="Q2" s="10">
        <v>43446.471921296295</v>
      </c>
    </row>
    <row r="3" spans="1:18" ht="15" thickBot="1" x14ac:dyDescent="0.4">
      <c r="A3" s="2">
        <v>10595231</v>
      </c>
      <c r="B3" s="2" t="str">
        <f t="shared" si="0"/>
        <v>Daniel Kresse</v>
      </c>
      <c r="C3" s="2">
        <v>20012618</v>
      </c>
      <c r="D3" s="3">
        <v>43423.631307870368</v>
      </c>
      <c r="E3" s="13">
        <v>43447.333333333336</v>
      </c>
      <c r="F3" s="13">
        <v>43449.6875</v>
      </c>
      <c r="G3" s="2">
        <v>-16</v>
      </c>
      <c r="H3" s="2" t="str">
        <f>"Peyton, Michele (DSHS/BHA/WSH)"</f>
        <v>Peyton, Michele (DSHS/BHA/WSH)</v>
      </c>
      <c r="I3" s="3">
        <v>43423.647604166668</v>
      </c>
      <c r="J3" s="5"/>
      <c r="K3" s="2" t="b">
        <v>0</v>
      </c>
      <c r="L3" s="2" t="str">
        <f>"Approved"</f>
        <v>Approved</v>
      </c>
      <c r="M3" s="2" t="str">
        <f t="shared" si="1"/>
        <v>Posted to HRMS</v>
      </c>
      <c r="N3" s="2" t="str">
        <f>"Vacation"</f>
        <v>Vacation</v>
      </c>
      <c r="O3" s="2"/>
      <c r="P3" s="2" t="str">
        <f>"9003"</f>
        <v>9003</v>
      </c>
      <c r="Q3" s="10">
        <v>43446.471921296295</v>
      </c>
    </row>
    <row r="4" spans="1:18" ht="15" thickBot="1" x14ac:dyDescent="0.4">
      <c r="A4" s="2">
        <v>10595234</v>
      </c>
      <c r="B4" s="2" t="str">
        <f t="shared" si="0"/>
        <v>Daniel Kresse</v>
      </c>
      <c r="C4" s="2">
        <v>20012618</v>
      </c>
      <c r="D4" s="3">
        <v>43423.631597222222</v>
      </c>
      <c r="E4" s="13">
        <v>43451.333333333336</v>
      </c>
      <c r="F4" s="13">
        <v>43459.6875</v>
      </c>
      <c r="G4" s="2">
        <v>-48</v>
      </c>
      <c r="H4" s="2" t="str">
        <f>"Peyton, Michele (DSHS/BHA/WSH)"</f>
        <v>Peyton, Michele (DSHS/BHA/WSH)</v>
      </c>
      <c r="I4" s="3">
        <v>43423.647893518515</v>
      </c>
      <c r="J4" s="5"/>
      <c r="K4" s="2" t="b">
        <v>0</v>
      </c>
      <c r="L4" s="2" t="str">
        <f>"Approved"</f>
        <v>Approved</v>
      </c>
      <c r="M4" s="2" t="str">
        <f t="shared" si="1"/>
        <v>Posted to HRMS</v>
      </c>
      <c r="N4" s="2" t="str">
        <f>"Vacation"</f>
        <v>Vacation</v>
      </c>
      <c r="O4" s="2"/>
      <c r="P4" s="2" t="str">
        <f>"9003"</f>
        <v>9003</v>
      </c>
      <c r="Q4" s="10">
        <v>43462.686666666668</v>
      </c>
    </row>
    <row r="5" spans="1:18" ht="15" thickBot="1" x14ac:dyDescent="0.4">
      <c r="A5" s="2">
        <v>10773865</v>
      </c>
      <c r="B5" s="2" t="str">
        <f t="shared" si="0"/>
        <v>Daniel Kresse</v>
      </c>
      <c r="C5" s="2">
        <v>20012618</v>
      </c>
      <c r="D5" s="3">
        <v>43466.184050925927</v>
      </c>
      <c r="E5" s="14">
        <v>43466</v>
      </c>
      <c r="F5" s="14">
        <v>43466</v>
      </c>
      <c r="G5" s="2">
        <v>10</v>
      </c>
      <c r="H5" s="2"/>
      <c r="I5" s="2"/>
      <c r="J5" s="5" t="str">
        <f>"Added by Leave Bot"</f>
        <v>Added by Leave Bot</v>
      </c>
      <c r="K5" s="2" t="b">
        <v>0</v>
      </c>
      <c r="L5" s="2" t="str">
        <f>"N/A"</f>
        <v>N/A</v>
      </c>
      <c r="M5" s="2" t="str">
        <f t="shared" si="1"/>
        <v>Posted to HRMS</v>
      </c>
      <c r="N5" s="2" t="str">
        <f>"Personal Holiday"</f>
        <v>Personal Holiday</v>
      </c>
      <c r="O5" s="2" t="str">
        <f>"Leave Accrual"</f>
        <v>Leave Accrual</v>
      </c>
      <c r="P5" s="2" t="str">
        <f>"N/A"</f>
        <v>N/A</v>
      </c>
      <c r="Q5" s="10">
        <v>43466.184050925927</v>
      </c>
    </row>
    <row r="6" spans="1:18" ht="15" thickBot="1" x14ac:dyDescent="0.4">
      <c r="A6" s="2">
        <v>10793774</v>
      </c>
      <c r="B6" s="2" t="str">
        <f t="shared" si="0"/>
        <v>Daniel Kresse</v>
      </c>
      <c r="C6" s="2">
        <v>20012618</v>
      </c>
      <c r="D6" s="3">
        <v>43469.351840277777</v>
      </c>
      <c r="E6" s="13">
        <v>43468.625</v>
      </c>
      <c r="F6" s="13">
        <v>43468.6875</v>
      </c>
      <c r="G6" s="2">
        <v>-1.5</v>
      </c>
      <c r="H6" s="2" t="str">
        <f>"Peyton, Michele (DSHS/BHA/WSH)"</f>
        <v>Peyton, Michele (DSHS/BHA/WSH)</v>
      </c>
      <c r="I6" s="3">
        <v>43469.54923611111</v>
      </c>
      <c r="J6" s="5" t="str">
        <f>"Dr. appointment"</f>
        <v>Dr. appointment</v>
      </c>
      <c r="K6" s="2" t="b">
        <v>0</v>
      </c>
      <c r="L6" s="2" t="str">
        <f t="shared" ref="L6:L15" si="2">"Approved"</f>
        <v>Approved</v>
      </c>
      <c r="M6" s="2" t="str">
        <f t="shared" si="1"/>
        <v>Posted to HRMS</v>
      </c>
      <c r="N6" s="2" t="str">
        <f>"Sick"</f>
        <v>Sick</v>
      </c>
      <c r="O6" s="2" t="str">
        <f>"Preventative Care Self"</f>
        <v>Preventative Care Self</v>
      </c>
      <c r="P6" s="2" t="str">
        <f>"9060"</f>
        <v>9060</v>
      </c>
      <c r="Q6" s="10">
        <v>43476.557025462964</v>
      </c>
    </row>
    <row r="7" spans="1:18" ht="15" thickBot="1" x14ac:dyDescent="0.4">
      <c r="A7" s="2">
        <v>10892866</v>
      </c>
      <c r="B7" s="2" t="str">
        <f t="shared" si="0"/>
        <v>Daniel Kresse</v>
      </c>
      <c r="C7" s="2">
        <v>20012618</v>
      </c>
      <c r="D7" s="3">
        <v>43488.558240740742</v>
      </c>
      <c r="E7" s="13">
        <v>43489.333333333336</v>
      </c>
      <c r="F7" s="13">
        <v>43489.4375</v>
      </c>
      <c r="G7" s="2">
        <v>-2.5</v>
      </c>
      <c r="H7" s="2" t="str">
        <f>"Peyton, Michele (DSHS/BHA/WSH)"</f>
        <v>Peyton, Michele (DSHS/BHA/WSH)</v>
      </c>
      <c r="I7" s="3">
        <v>43489.370451388888</v>
      </c>
      <c r="J7" s="5" t="str">
        <f>"Dentist appointment :("</f>
        <v>Dentist appointment :(</v>
      </c>
      <c r="K7" s="2" t="b">
        <v>0</v>
      </c>
      <c r="L7" s="2" t="str">
        <f t="shared" si="2"/>
        <v>Approved</v>
      </c>
      <c r="M7" s="2" t="str">
        <f t="shared" si="1"/>
        <v>Posted to HRMS</v>
      </c>
      <c r="N7" s="2" t="str">
        <f>"Sick"</f>
        <v>Sick</v>
      </c>
      <c r="O7" s="2" t="str">
        <f>"Preventative Care Self"</f>
        <v>Preventative Care Self</v>
      </c>
      <c r="P7" s="2" t="str">
        <f>"9060"</f>
        <v>9060</v>
      </c>
      <c r="Q7" s="10">
        <v>43490.628912037035</v>
      </c>
    </row>
    <row r="8" spans="1:18" ht="15" thickBot="1" x14ac:dyDescent="0.4">
      <c r="A8" s="2">
        <v>11126020</v>
      </c>
      <c r="B8" s="2" t="str">
        <f t="shared" si="0"/>
        <v>Daniel Kresse</v>
      </c>
      <c r="C8" s="2">
        <v>20012618</v>
      </c>
      <c r="D8" s="3">
        <v>43535.553564814814</v>
      </c>
      <c r="E8" s="13">
        <v>43537.333333333336</v>
      </c>
      <c r="F8" s="13">
        <v>43537.6875</v>
      </c>
      <c r="G8" s="2">
        <v>-8</v>
      </c>
      <c r="H8" s="2" t="str">
        <f>"Peyton, Michele (DSHS/BHA/WSH)"</f>
        <v>Peyton, Michele (DSHS/BHA/WSH)</v>
      </c>
      <c r="I8" s="3">
        <v>43535.588182870371</v>
      </c>
      <c r="J8" s="5" t="str">
        <f>"Forgot to add this one to my time off this week, sorry!"</f>
        <v>Forgot to add this one to my time off this week, sorry!</v>
      </c>
      <c r="K8" s="2" t="b">
        <v>0</v>
      </c>
      <c r="L8" s="2" t="str">
        <f t="shared" si="2"/>
        <v>Approved</v>
      </c>
      <c r="M8" s="2" t="str">
        <f t="shared" si="1"/>
        <v>Posted to HRMS</v>
      </c>
      <c r="N8" s="2" t="str">
        <f>"Vacation"</f>
        <v>Vacation</v>
      </c>
      <c r="O8" s="2"/>
      <c r="P8" s="2" t="str">
        <f>"9003"</f>
        <v>9003</v>
      </c>
      <c r="Q8" s="10">
        <v>43536.429571759261</v>
      </c>
    </row>
    <row r="9" spans="1:18" ht="15" thickBot="1" x14ac:dyDescent="0.4">
      <c r="A9" s="2">
        <v>10799667</v>
      </c>
      <c r="B9" s="2" t="str">
        <f t="shared" si="0"/>
        <v>Daniel Kresse</v>
      </c>
      <c r="C9" s="2">
        <v>20012618</v>
      </c>
      <c r="D9" s="3">
        <v>43472.357291666667</v>
      </c>
      <c r="E9" s="13">
        <v>43538.333333333336</v>
      </c>
      <c r="F9" s="13">
        <v>43539.6875</v>
      </c>
      <c r="G9" s="2">
        <v>-16</v>
      </c>
      <c r="H9" s="2" t="str">
        <f>"Peyton, Michele (DSHS/BHA/WSH)"</f>
        <v>Peyton, Michele (DSHS/BHA/WSH)</v>
      </c>
      <c r="I9" s="3">
        <v>43472.417129629626</v>
      </c>
      <c r="J9" s="5"/>
      <c r="K9" s="2" t="b">
        <v>0</v>
      </c>
      <c r="L9" s="2" t="str">
        <f t="shared" si="2"/>
        <v>Approved</v>
      </c>
      <c r="M9" s="2" t="str">
        <f t="shared" si="1"/>
        <v>Posted to HRMS</v>
      </c>
      <c r="N9" s="2" t="str">
        <f>"Vacation"</f>
        <v>Vacation</v>
      </c>
      <c r="O9" s="2"/>
      <c r="P9" s="2" t="str">
        <f>"9003"</f>
        <v>9003</v>
      </c>
      <c r="Q9" s="10">
        <v>43535.648506944446</v>
      </c>
    </row>
    <row r="10" spans="1:18" ht="15" thickBot="1" x14ac:dyDescent="0.4">
      <c r="A10" s="2">
        <v>10957519</v>
      </c>
      <c r="B10" s="2" t="str">
        <f t="shared" si="0"/>
        <v>Daniel Kresse</v>
      </c>
      <c r="C10" s="2">
        <v>20012618</v>
      </c>
      <c r="D10" s="3">
        <v>43504.561666666668</v>
      </c>
      <c r="E10" s="13">
        <v>43556.333333333336</v>
      </c>
      <c r="F10" s="13">
        <v>43560.6875</v>
      </c>
      <c r="G10" s="2">
        <v>-40</v>
      </c>
      <c r="H10" s="2" t="str">
        <f>"Peyton, Michele (DSHS/BHA/WSH)"</f>
        <v>Peyton, Michele (DSHS/BHA/WSH)</v>
      </c>
      <c r="I10" s="3">
        <v>43521.697962962964</v>
      </c>
      <c r="J10" s="5"/>
      <c r="K10" s="2" t="b">
        <v>0</v>
      </c>
      <c r="L10" s="2" t="str">
        <f t="shared" si="2"/>
        <v>Approved</v>
      </c>
      <c r="M10" s="2" t="str">
        <f t="shared" si="1"/>
        <v>Posted to HRMS</v>
      </c>
      <c r="N10" s="2" t="str">
        <f>"Vacation"</f>
        <v>Vacation</v>
      </c>
      <c r="O10" s="2"/>
      <c r="P10" s="2" t="str">
        <f>"9003"</f>
        <v>9003</v>
      </c>
      <c r="Q10" s="10">
        <v>43564.639085648145</v>
      </c>
    </row>
    <row r="11" spans="1:18" ht="29.5" thickBot="1" x14ac:dyDescent="0.4">
      <c r="A11" s="2">
        <v>11325655</v>
      </c>
      <c r="B11" s="2" t="str">
        <f t="shared" si="0"/>
        <v>Daniel Kresse</v>
      </c>
      <c r="C11" s="2">
        <v>20012618</v>
      </c>
      <c r="D11" s="3">
        <v>43572.385555555556</v>
      </c>
      <c r="E11" s="13">
        <v>43591.333333333336</v>
      </c>
      <c r="F11" s="13">
        <v>43593.6875</v>
      </c>
      <c r="G11" s="2">
        <v>-24</v>
      </c>
      <c r="H11" s="2" t="str">
        <f>"Bullock, Melissa (DSHS/BHA/WSH)"</f>
        <v>Bullock, Melissa (DSHS/BHA/WSH)</v>
      </c>
      <c r="I11" s="3">
        <v>43573.428310185183</v>
      </c>
      <c r="J11" s="5" t="str">
        <f>"4/17/2019 9:15:12 AM: [Daniel R. Kresse] Cancellation notice for slip #11265716."</f>
        <v>4/17/2019 9:15:12 AM: [Daniel R. Kresse] Cancellation notice for slip #11265716.</v>
      </c>
      <c r="K11" s="2" t="b">
        <v>0</v>
      </c>
      <c r="L11" s="2" t="str">
        <f t="shared" si="2"/>
        <v>Approved</v>
      </c>
      <c r="M11" s="2" t="str">
        <f t="shared" si="1"/>
        <v>Posted to HRMS</v>
      </c>
      <c r="N11" s="2" t="str">
        <f>"** Cancelled Leave **"</f>
        <v>** Cancelled Leave **</v>
      </c>
      <c r="O11" s="2"/>
      <c r="P11" s="2" t="str">
        <f>"N/A"</f>
        <v>N/A</v>
      </c>
      <c r="Q11" s="10">
        <v>43594.467650462961</v>
      </c>
    </row>
    <row r="12" spans="1:18" ht="44" thickBot="1" x14ac:dyDescent="0.4">
      <c r="A12" s="2">
        <v>11325660</v>
      </c>
      <c r="B12" s="2" t="str">
        <f t="shared" si="0"/>
        <v>Daniel Kresse</v>
      </c>
      <c r="C12" s="2">
        <v>20012618</v>
      </c>
      <c r="D12" s="3">
        <v>43572.386076388888</v>
      </c>
      <c r="E12" s="13">
        <v>43594.333333333336</v>
      </c>
      <c r="F12" s="13">
        <v>43598.6875</v>
      </c>
      <c r="G12" s="2">
        <v>-24</v>
      </c>
      <c r="H12" s="2" t="str">
        <f>"Bullock, Melissa (DSHS/BHA/WSH)"</f>
        <v>Bullock, Melissa (DSHS/BHA/WSH)</v>
      </c>
      <c r="I12" s="3">
        <v>43573.428449074076</v>
      </c>
      <c r="J12" s="5" t="str">
        <f>"Sorry for the change... I'm moving, and they keep moving the date around. If they do it again I'll just wait until it's closer to ask LOL."</f>
        <v>Sorry for the change... I'm moving, and they keep moving the date around. If they do it again I'll just wait until it's closer to ask LOL.</v>
      </c>
      <c r="K12" s="2" t="b">
        <v>0</v>
      </c>
      <c r="L12" s="2" t="str">
        <f t="shared" si="2"/>
        <v>Approved</v>
      </c>
      <c r="M12" s="2" t="str">
        <f t="shared" si="1"/>
        <v>Posted to HRMS</v>
      </c>
      <c r="N12" s="2" t="str">
        <f>"Vacation"</f>
        <v>Vacation</v>
      </c>
      <c r="O12" s="2"/>
      <c r="P12" s="2" t="str">
        <f>"9003"</f>
        <v>9003</v>
      </c>
      <c r="Q12" s="10">
        <v>43594.467650462961</v>
      </c>
    </row>
    <row r="13" spans="1:18" ht="15" thickBot="1" x14ac:dyDescent="0.4">
      <c r="A13" s="2">
        <v>11670175</v>
      </c>
      <c r="B13" s="2" t="str">
        <f t="shared" si="0"/>
        <v>Daniel Kresse</v>
      </c>
      <c r="C13" s="2">
        <v>20012618</v>
      </c>
      <c r="D13" s="3">
        <v>43647.540416666663</v>
      </c>
      <c r="E13" s="13">
        <v>43642.333333333336</v>
      </c>
      <c r="F13" s="13">
        <v>43642.6875</v>
      </c>
      <c r="G13" s="2">
        <v>-8</v>
      </c>
      <c r="H13" s="2" t="str">
        <f>"Bullock, Melissa (DSHS/BHA/WSH)"</f>
        <v>Bullock, Melissa (DSHS/BHA/WSH)</v>
      </c>
      <c r="I13" s="3">
        <v>43648.395833333336</v>
      </c>
      <c r="J13" s="5"/>
      <c r="K13" s="2" t="b">
        <v>0</v>
      </c>
      <c r="L13" s="2" t="str">
        <f t="shared" si="2"/>
        <v>Approved</v>
      </c>
      <c r="M13" s="2" t="str">
        <f t="shared" si="1"/>
        <v>Posted to HRMS</v>
      </c>
      <c r="N13" s="2" t="str">
        <f>"Sick"</f>
        <v>Sick</v>
      </c>
      <c r="O13" s="2" t="str">
        <f>"Preventative Care Self"</f>
        <v>Preventative Care Self</v>
      </c>
      <c r="P13" s="2" t="str">
        <f>"9060"</f>
        <v>9060</v>
      </c>
      <c r="Q13" s="10">
        <v>43648.44871527778</v>
      </c>
    </row>
    <row r="14" spans="1:18" ht="15" thickBot="1" x14ac:dyDescent="0.4">
      <c r="A14" s="2">
        <v>11494101</v>
      </c>
      <c r="B14" s="2" t="str">
        <f t="shared" si="0"/>
        <v>Daniel Kresse</v>
      </c>
      <c r="C14" s="2">
        <v>20012618</v>
      </c>
      <c r="D14" s="3">
        <v>43613.422997685186</v>
      </c>
      <c r="E14" s="13">
        <v>43643.333333333336</v>
      </c>
      <c r="F14" s="13">
        <v>43643.6875</v>
      </c>
      <c r="G14" s="2">
        <v>-8</v>
      </c>
      <c r="H14" s="2" t="str">
        <f>"Bullock, Melissa (DSHS/BHA/WSH)"</f>
        <v>Bullock, Melissa (DSHS/BHA/WSH)</v>
      </c>
      <c r="I14" s="3">
        <v>43614.352546296293</v>
      </c>
      <c r="J14" s="5"/>
      <c r="K14" s="2" t="b">
        <v>0</v>
      </c>
      <c r="L14" s="2" t="str">
        <f t="shared" si="2"/>
        <v>Approved</v>
      </c>
      <c r="M14" s="2" t="str">
        <f t="shared" si="1"/>
        <v>Posted to HRMS</v>
      </c>
      <c r="N14" s="2" t="str">
        <f>"Personal Leave"</f>
        <v>Personal Leave</v>
      </c>
      <c r="O14" s="2" t="str">
        <f>"Day (Rep)"</f>
        <v>Day (Rep)</v>
      </c>
      <c r="P14" s="2" t="str">
        <f>"9079"</f>
        <v>9079</v>
      </c>
      <c r="Q14" s="10">
        <v>43640.640729166669</v>
      </c>
    </row>
    <row r="15" spans="1:18" ht="15" thickBot="1" x14ac:dyDescent="0.4">
      <c r="A15" s="2">
        <v>11670177</v>
      </c>
      <c r="B15" s="2" t="str">
        <f t="shared" si="0"/>
        <v>Daniel Kresse</v>
      </c>
      <c r="C15" s="2">
        <v>20012618</v>
      </c>
      <c r="D15" s="3">
        <v>43647.540625000001</v>
      </c>
      <c r="E15" s="13">
        <v>43644.333333333336</v>
      </c>
      <c r="F15" s="13">
        <v>43644.6875</v>
      </c>
      <c r="G15" s="2">
        <v>-8</v>
      </c>
      <c r="H15" s="2" t="str">
        <f>"Bullock, Melissa (DSHS/BHA/WSH)"</f>
        <v>Bullock, Melissa (DSHS/BHA/WSH)</v>
      </c>
      <c r="I15" s="3">
        <v>43648.395891203705</v>
      </c>
      <c r="J15" s="5"/>
      <c r="K15" s="2" t="b">
        <v>0</v>
      </c>
      <c r="L15" s="2" t="str">
        <f t="shared" si="2"/>
        <v>Approved</v>
      </c>
      <c r="M15" s="2" t="str">
        <f t="shared" si="1"/>
        <v>Posted to HRMS</v>
      </c>
      <c r="N15" s="2" t="str">
        <f>"Sick"</f>
        <v>Sick</v>
      </c>
      <c r="O15" s="2" t="str">
        <f>"Preventative Care Self"</f>
        <v>Preventative Care Self</v>
      </c>
      <c r="P15" s="2" t="str">
        <f>"9060"</f>
        <v>9060</v>
      </c>
      <c r="Q15" s="10">
        <v>43648.44871527778</v>
      </c>
    </row>
    <row r="16" spans="1:18" ht="15" thickBot="1" x14ac:dyDescent="0.4">
      <c r="A16" s="2">
        <v>11649503</v>
      </c>
      <c r="B16" s="2" t="str">
        <f t="shared" si="0"/>
        <v>Daniel Kresse</v>
      </c>
      <c r="C16" s="2">
        <v>20012618</v>
      </c>
      <c r="D16" s="3">
        <v>43647.184270833335</v>
      </c>
      <c r="E16" s="14">
        <v>43647</v>
      </c>
      <c r="F16" s="14">
        <v>43647</v>
      </c>
      <c r="G16" s="2">
        <v>10</v>
      </c>
      <c r="H16" s="2"/>
      <c r="I16" s="2"/>
      <c r="J16" s="5" t="str">
        <f>"Added by Leave Bot"</f>
        <v>Added by Leave Bot</v>
      </c>
      <c r="K16" s="2" t="b">
        <v>0</v>
      </c>
      <c r="L16" s="2" t="str">
        <f>"N/A"</f>
        <v>N/A</v>
      </c>
      <c r="M16" s="2" t="str">
        <f t="shared" si="1"/>
        <v>Posted to HRMS</v>
      </c>
      <c r="N16" s="2" t="str">
        <f>"Personal Leave"</f>
        <v>Personal Leave</v>
      </c>
      <c r="O16" s="2" t="str">
        <f>"Leave Accrual"</f>
        <v>Leave Accrual</v>
      </c>
      <c r="P16" s="2" t="str">
        <f>"N/A"</f>
        <v>N/A</v>
      </c>
      <c r="Q16" s="10">
        <v>43647.184270833335</v>
      </c>
    </row>
    <row r="17" spans="1:17" ht="15" thickBot="1" x14ac:dyDescent="0.4">
      <c r="A17" s="2">
        <v>11505292</v>
      </c>
      <c r="B17" s="2" t="str">
        <f t="shared" si="0"/>
        <v>Daniel Kresse</v>
      </c>
      <c r="C17" s="2">
        <v>20012618</v>
      </c>
      <c r="D17" s="3">
        <v>43615.604687500003</v>
      </c>
      <c r="E17" s="13">
        <v>43651.333333333336</v>
      </c>
      <c r="F17" s="13">
        <v>43652.6875</v>
      </c>
      <c r="G17" s="2">
        <v>-8</v>
      </c>
      <c r="H17" s="2" t="str">
        <f t="shared" ref="H17:H22" si="3">"Bullock, Melissa (DSHS/BHA/WSH)"</f>
        <v>Bullock, Melissa (DSHS/BHA/WSH)</v>
      </c>
      <c r="I17" s="3">
        <v>43616.619525462964</v>
      </c>
      <c r="J17" s="5"/>
      <c r="K17" s="2" t="b">
        <v>0</v>
      </c>
      <c r="L17" s="2" t="str">
        <f t="shared" ref="L17:L32" si="4">"Approved"</f>
        <v>Approved</v>
      </c>
      <c r="M17" s="2" t="str">
        <f t="shared" si="1"/>
        <v>Posted to HRMS</v>
      </c>
      <c r="N17" s="2" t="str">
        <f>"Vacation"</f>
        <v>Vacation</v>
      </c>
      <c r="O17" s="2"/>
      <c r="P17" s="2" t="str">
        <f>"9003"</f>
        <v>9003</v>
      </c>
      <c r="Q17" s="10">
        <v>43656.666631944441</v>
      </c>
    </row>
    <row r="18" spans="1:17" ht="15" thickBot="1" x14ac:dyDescent="0.4">
      <c r="A18" s="2">
        <v>11918904</v>
      </c>
      <c r="B18" s="2" t="str">
        <f t="shared" si="0"/>
        <v>Daniel Kresse</v>
      </c>
      <c r="C18" s="2">
        <v>20012618</v>
      </c>
      <c r="D18" s="3">
        <v>43700.485150462962</v>
      </c>
      <c r="E18" s="13">
        <v>43696.333333333336</v>
      </c>
      <c r="F18" s="13">
        <v>43696.6875</v>
      </c>
      <c r="G18" s="2">
        <v>-8</v>
      </c>
      <c r="H18" s="2" t="str">
        <f t="shared" si="3"/>
        <v>Bullock, Melissa (DSHS/BHA/WSH)</v>
      </c>
      <c r="I18" s="3">
        <v>43700.518541666665</v>
      </c>
      <c r="J18" s="5"/>
      <c r="K18" s="2" t="b">
        <v>0</v>
      </c>
      <c r="L18" s="2" t="str">
        <f t="shared" si="4"/>
        <v>Approved</v>
      </c>
      <c r="M18" s="2" t="str">
        <f t="shared" si="1"/>
        <v>Posted to HRMS</v>
      </c>
      <c r="N18" s="2" t="str">
        <f>"Sick"</f>
        <v>Sick</v>
      </c>
      <c r="O18" s="2" t="str">
        <f>"Preventative Care Self"</f>
        <v>Preventative Care Self</v>
      </c>
      <c r="P18" s="2" t="str">
        <f>"9060"</f>
        <v>9060</v>
      </c>
      <c r="Q18" s="10">
        <v>43704.340231481481</v>
      </c>
    </row>
    <row r="19" spans="1:17" ht="15" thickBot="1" x14ac:dyDescent="0.4">
      <c r="A19" s="2">
        <v>11918908</v>
      </c>
      <c r="B19" s="2" t="str">
        <f t="shared" si="0"/>
        <v>Daniel Kresse</v>
      </c>
      <c r="C19" s="2">
        <v>20012618</v>
      </c>
      <c r="D19" s="3">
        <v>43700.485555555555</v>
      </c>
      <c r="E19" s="13">
        <v>43698.625</v>
      </c>
      <c r="F19" s="13">
        <v>43698.6875</v>
      </c>
      <c r="G19" s="2">
        <v>-1.5</v>
      </c>
      <c r="H19" s="2" t="str">
        <f t="shared" si="3"/>
        <v>Bullock, Melissa (DSHS/BHA/WSH)</v>
      </c>
      <c r="I19" s="3">
        <v>43700.518472222226</v>
      </c>
      <c r="J19" s="5"/>
      <c r="K19" s="2" t="b">
        <v>0</v>
      </c>
      <c r="L19" s="2" t="str">
        <f t="shared" si="4"/>
        <v>Approved</v>
      </c>
      <c r="M19" s="2" t="str">
        <f t="shared" si="1"/>
        <v>Posted to HRMS</v>
      </c>
      <c r="N19" s="2" t="str">
        <f>"Sick"</f>
        <v>Sick</v>
      </c>
      <c r="O19" s="2" t="str">
        <f>"Preventative Care Self"</f>
        <v>Preventative Care Self</v>
      </c>
      <c r="P19" s="2" t="str">
        <f>"9060"</f>
        <v>9060</v>
      </c>
      <c r="Q19" s="10">
        <v>43704.340231481481</v>
      </c>
    </row>
    <row r="20" spans="1:17" ht="15" thickBot="1" x14ac:dyDescent="0.4">
      <c r="A20" s="2">
        <v>11386434</v>
      </c>
      <c r="B20" s="2" t="str">
        <f t="shared" si="0"/>
        <v>Daniel Kresse</v>
      </c>
      <c r="C20" s="2">
        <v>20012618</v>
      </c>
      <c r="D20" s="3">
        <v>43591.56490740741</v>
      </c>
      <c r="E20" s="13">
        <v>43703.333333333336</v>
      </c>
      <c r="F20" s="13">
        <v>43707.6875</v>
      </c>
      <c r="G20" s="2">
        <v>-40</v>
      </c>
      <c r="H20" s="2" t="str">
        <f t="shared" si="3"/>
        <v>Bullock, Melissa (DSHS/BHA/WSH)</v>
      </c>
      <c r="I20" s="3">
        <v>43592.360833333332</v>
      </c>
      <c r="J20" s="5"/>
      <c r="K20" s="2" t="b">
        <v>0</v>
      </c>
      <c r="L20" s="2" t="str">
        <f t="shared" si="4"/>
        <v>Approved</v>
      </c>
      <c r="M20" s="2" t="str">
        <f t="shared" si="1"/>
        <v>Posted to HRMS</v>
      </c>
      <c r="N20" s="2" t="str">
        <f>"Vacation"</f>
        <v>Vacation</v>
      </c>
      <c r="O20" s="2"/>
      <c r="P20" s="2" t="str">
        <f>"9003"</f>
        <v>9003</v>
      </c>
      <c r="Q20" s="10">
        <v>43704.340231481481</v>
      </c>
    </row>
    <row r="21" spans="1:17" ht="29.5" thickBot="1" x14ac:dyDescent="0.4">
      <c r="A21" s="2">
        <v>11970509</v>
      </c>
      <c r="B21" s="2" t="str">
        <f t="shared" si="0"/>
        <v>Daniel Kresse</v>
      </c>
      <c r="C21" s="2">
        <v>20012618</v>
      </c>
      <c r="D21" s="3">
        <v>43717.447754629633</v>
      </c>
      <c r="E21" s="13">
        <v>43720.333333333336</v>
      </c>
      <c r="F21" s="13">
        <v>43720.6875</v>
      </c>
      <c r="G21" s="2">
        <v>-8</v>
      </c>
      <c r="H21" s="2" t="str">
        <f t="shared" si="3"/>
        <v>Bullock, Melissa (DSHS/BHA/WSH)</v>
      </c>
      <c r="I21" s="3">
        <v>43719.434305555558</v>
      </c>
      <c r="J21" s="5" t="str">
        <f>"I have a dental appointment and they're doing all sorts of nonsense so figured I would just take the day. Thanks!"</f>
        <v>I have a dental appointment and they're doing all sorts of nonsense so figured I would just take the day. Thanks!</v>
      </c>
      <c r="K21" s="2" t="b">
        <v>0</v>
      </c>
      <c r="L21" s="2" t="str">
        <f t="shared" si="4"/>
        <v>Approved</v>
      </c>
      <c r="M21" s="2" t="str">
        <f t="shared" si="1"/>
        <v>Posted to HRMS</v>
      </c>
      <c r="N21" s="2" t="str">
        <f>"Sick"</f>
        <v>Sick</v>
      </c>
      <c r="O21" s="2" t="str">
        <f>"Preventative Care Self"</f>
        <v>Preventative Care Self</v>
      </c>
      <c r="P21" s="2" t="str">
        <f>"9060"</f>
        <v>9060</v>
      </c>
      <c r="Q21" s="10">
        <v>43721.4141087963</v>
      </c>
    </row>
    <row r="22" spans="1:17" ht="15" thickBot="1" x14ac:dyDescent="0.4">
      <c r="A22" s="2">
        <v>12093011</v>
      </c>
      <c r="B22" s="2" t="str">
        <f t="shared" si="0"/>
        <v>Daniel Kresse</v>
      </c>
      <c r="C22" s="2">
        <v>20012618</v>
      </c>
      <c r="D22" s="3">
        <v>43742.448344907411</v>
      </c>
      <c r="E22" s="13">
        <v>43749.333333333336</v>
      </c>
      <c r="F22" s="13">
        <v>43749.6875</v>
      </c>
      <c r="G22" s="2">
        <v>-8</v>
      </c>
      <c r="H22" s="2" t="str">
        <f t="shared" si="3"/>
        <v>Bullock, Melissa (DSHS/BHA/WSH)</v>
      </c>
      <c r="I22" s="3">
        <v>43742.458136574074</v>
      </c>
      <c r="J22" s="5"/>
      <c r="K22" s="2" t="b">
        <v>0</v>
      </c>
      <c r="L22" s="2" t="str">
        <f t="shared" si="4"/>
        <v>Approved</v>
      </c>
      <c r="M22" s="2" t="str">
        <f t="shared" si="1"/>
        <v>Posted to HRMS</v>
      </c>
      <c r="N22" s="2" t="str">
        <f>"Personal Holiday"</f>
        <v>Personal Holiday</v>
      </c>
      <c r="O22" s="2"/>
      <c r="P22" s="2" t="str">
        <f>"9047"</f>
        <v>9047</v>
      </c>
      <c r="Q22" s="10">
        <v>43752.448310185187</v>
      </c>
    </row>
    <row r="23" spans="1:17" ht="15" thickBot="1" x14ac:dyDescent="0.4">
      <c r="A23" s="2">
        <v>12194283</v>
      </c>
      <c r="B23" s="2" t="str">
        <f t="shared" si="0"/>
        <v>Daniel Kresse</v>
      </c>
      <c r="C23" s="2">
        <v>20012618</v>
      </c>
      <c r="D23" s="3">
        <v>43762.458009259259</v>
      </c>
      <c r="E23" s="13">
        <v>43760.333333333336</v>
      </c>
      <c r="F23" s="13">
        <v>43761.6875</v>
      </c>
      <c r="G23" s="2">
        <v>-16</v>
      </c>
      <c r="H23" s="2" t="str">
        <f>"Peyton, Michele (DSHS/BHA/WSH)"</f>
        <v>Peyton, Michele (DSHS/BHA/WSH)</v>
      </c>
      <c r="I23" s="3">
        <v>43762.58357638889</v>
      </c>
      <c r="J23" s="5"/>
      <c r="K23" s="2" t="b">
        <v>0</v>
      </c>
      <c r="L23" s="2" t="str">
        <f t="shared" si="4"/>
        <v>Approved</v>
      </c>
      <c r="M23" s="2" t="str">
        <f t="shared" si="1"/>
        <v>Posted to HRMS</v>
      </c>
      <c r="N23" s="2" t="str">
        <f>"Sick"</f>
        <v>Sick</v>
      </c>
      <c r="O23" s="2" t="str">
        <f>"Preventative Care Self"</f>
        <v>Preventative Care Self</v>
      </c>
      <c r="P23" s="2" t="str">
        <f>"9060"</f>
        <v>9060</v>
      </c>
      <c r="Q23" s="10">
        <v>43766.416597222225</v>
      </c>
    </row>
    <row r="24" spans="1:17" ht="15" thickBot="1" x14ac:dyDescent="0.4">
      <c r="A24" s="2">
        <v>12093009</v>
      </c>
      <c r="B24" s="2" t="str">
        <f t="shared" si="0"/>
        <v>Daniel Kresse</v>
      </c>
      <c r="C24" s="2">
        <v>20012618</v>
      </c>
      <c r="D24" s="3">
        <v>43742.448101851849</v>
      </c>
      <c r="E24" s="13">
        <v>43773.333333333336</v>
      </c>
      <c r="F24" s="13">
        <v>43776.6875</v>
      </c>
      <c r="G24" s="2">
        <v>-32</v>
      </c>
      <c r="H24" s="2" t="str">
        <f>"Bullock, Melissa (DSHS/BHA/WSH)"</f>
        <v>Bullock, Melissa (DSHS/BHA/WSH)</v>
      </c>
      <c r="I24" s="3">
        <v>43742.458252314813</v>
      </c>
      <c r="J24" s="5" t="str">
        <f>"Just trying to burn some more time :)"</f>
        <v>Just trying to burn some more time :)</v>
      </c>
      <c r="K24" s="2" t="b">
        <v>0</v>
      </c>
      <c r="L24" s="2" t="str">
        <f t="shared" si="4"/>
        <v>Approved</v>
      </c>
      <c r="M24" s="2" t="str">
        <f t="shared" si="1"/>
        <v>Posted to HRMS</v>
      </c>
      <c r="N24" s="2" t="str">
        <f>"Vacation"</f>
        <v>Vacation</v>
      </c>
      <c r="O24" s="2"/>
      <c r="P24" s="2" t="str">
        <f>"9003"</f>
        <v>9003</v>
      </c>
      <c r="Q24" s="10">
        <v>43781.657962962963</v>
      </c>
    </row>
    <row r="25" spans="1:17" ht="15" thickBot="1" x14ac:dyDescent="0.4">
      <c r="A25" s="2">
        <v>12174534</v>
      </c>
      <c r="B25" s="2" t="str">
        <f t="shared" si="0"/>
        <v>Daniel Kresse</v>
      </c>
      <c r="C25" s="2">
        <v>20012618</v>
      </c>
      <c r="D25" s="3">
        <v>43755.659548611111</v>
      </c>
      <c r="E25" s="13">
        <v>43777.333333333336</v>
      </c>
      <c r="F25" s="13">
        <v>43777.6875</v>
      </c>
      <c r="G25" s="2">
        <v>-8</v>
      </c>
      <c r="H25" s="2" t="str">
        <f>"Bullock, Melissa (DSHS/BHA/WSH)"</f>
        <v>Bullock, Melissa (DSHS/BHA/WSH)</v>
      </c>
      <c r="I25" s="3">
        <v>43756.397372685184</v>
      </c>
      <c r="J25" s="5" t="str">
        <f>"Forgot a day &gt;.&gt;"</f>
        <v>Forgot a day &gt;.&gt;</v>
      </c>
      <c r="K25" s="2" t="b">
        <v>0</v>
      </c>
      <c r="L25" s="2" t="str">
        <f t="shared" si="4"/>
        <v>Approved</v>
      </c>
      <c r="M25" s="2" t="str">
        <f t="shared" si="1"/>
        <v>Posted to HRMS</v>
      </c>
      <c r="N25" s="2" t="str">
        <f>"Vacation"</f>
        <v>Vacation</v>
      </c>
      <c r="O25" s="2"/>
      <c r="P25" s="2" t="str">
        <f>"9003"</f>
        <v>9003</v>
      </c>
      <c r="Q25" s="10">
        <v>43781.657962962963</v>
      </c>
    </row>
    <row r="26" spans="1:17" ht="15" thickBot="1" x14ac:dyDescent="0.4">
      <c r="A26" s="2">
        <v>12263985</v>
      </c>
      <c r="B26" s="2" t="str">
        <f t="shared" si="0"/>
        <v>Daniel Kresse</v>
      </c>
      <c r="C26" s="2">
        <v>20012618</v>
      </c>
      <c r="D26" s="3">
        <v>43784.439085648148</v>
      </c>
      <c r="E26" s="13">
        <v>43783.583333333336</v>
      </c>
      <c r="F26" s="13">
        <v>43783.6875</v>
      </c>
      <c r="G26" s="2">
        <v>-2.5</v>
      </c>
      <c r="H26" s="2" t="str">
        <f>"Bullock, Melissa (DSHS/BHA/WSH)"</f>
        <v>Bullock, Melissa (DSHS/BHA/WSH)</v>
      </c>
      <c r="I26" s="3">
        <v>43784.44458333333</v>
      </c>
      <c r="J26" s="5"/>
      <c r="K26" s="2" t="b">
        <v>0</v>
      </c>
      <c r="L26" s="2" t="str">
        <f t="shared" si="4"/>
        <v>Approved</v>
      </c>
      <c r="M26" s="2" t="str">
        <f t="shared" si="1"/>
        <v>Posted to HRMS</v>
      </c>
      <c r="N26" s="2" t="str">
        <f>"Sick"</f>
        <v>Sick</v>
      </c>
      <c r="O26" s="2" t="str">
        <f>"Preventative Care Self"</f>
        <v>Preventative Care Self</v>
      </c>
      <c r="P26" s="2" t="str">
        <f>"9060"</f>
        <v>9060</v>
      </c>
      <c r="Q26" s="10">
        <v>43787.496747685182</v>
      </c>
    </row>
    <row r="27" spans="1:17" ht="15" thickBot="1" x14ac:dyDescent="0.4">
      <c r="A27" s="2">
        <v>12263986</v>
      </c>
      <c r="B27" s="2" t="str">
        <f t="shared" si="0"/>
        <v>Daniel Kresse</v>
      </c>
      <c r="C27" s="2">
        <v>20012618</v>
      </c>
      <c r="D27" s="3">
        <v>43784.439363425925</v>
      </c>
      <c r="E27" s="13">
        <v>43784.541666666664</v>
      </c>
      <c r="F27" s="13">
        <v>43784.6875</v>
      </c>
      <c r="G27" s="2">
        <v>-3.5</v>
      </c>
      <c r="H27" s="2" t="str">
        <f>"Bullock, Melissa (DSHS/BHA/WSH)"</f>
        <v>Bullock, Melissa (DSHS/BHA/WSH)</v>
      </c>
      <c r="I27" s="3">
        <v>43784.446331018517</v>
      </c>
      <c r="J27" s="5"/>
      <c r="K27" s="2" t="b">
        <v>0</v>
      </c>
      <c r="L27" s="2" t="str">
        <f t="shared" si="4"/>
        <v>Approved</v>
      </c>
      <c r="M27" s="2" t="str">
        <f t="shared" si="1"/>
        <v>Posted to HRMS</v>
      </c>
      <c r="N27" s="2" t="str">
        <f>"Sick"</f>
        <v>Sick</v>
      </c>
      <c r="O27" s="2" t="str">
        <f>"Preventative Care Self"</f>
        <v>Preventative Care Self</v>
      </c>
      <c r="P27" s="2" t="str">
        <f>"9060"</f>
        <v>9060</v>
      </c>
      <c r="Q27" s="10">
        <v>43787.496747685182</v>
      </c>
    </row>
    <row r="28" spans="1:17" ht="15" thickBot="1" x14ac:dyDescent="0.4">
      <c r="A28" s="2">
        <v>12437426</v>
      </c>
      <c r="B28" s="2" t="str">
        <f t="shared" si="0"/>
        <v>Daniel Kresse</v>
      </c>
      <c r="C28" s="2">
        <v>20012618</v>
      </c>
      <c r="D28" s="3">
        <v>43815.386354166665</v>
      </c>
      <c r="E28" s="13">
        <v>43809.333333333336</v>
      </c>
      <c r="F28" s="13">
        <v>43812.6875</v>
      </c>
      <c r="G28" s="2">
        <v>-32</v>
      </c>
      <c r="H28" s="2" t="str">
        <f>"Peyton, Michele (DSHS/BHA/WSH)"</f>
        <v>Peyton, Michele (DSHS/BHA/WSH)</v>
      </c>
      <c r="I28" s="3">
        <v>43817.406956018516</v>
      </c>
      <c r="J28" s="5"/>
      <c r="K28" s="2" t="b">
        <v>0</v>
      </c>
      <c r="L28" s="2" t="str">
        <f t="shared" si="4"/>
        <v>Approved</v>
      </c>
      <c r="M28" s="2" t="str">
        <f t="shared" si="1"/>
        <v>Posted to HRMS</v>
      </c>
      <c r="N28" s="2" t="str">
        <f>"Sick"</f>
        <v>Sick</v>
      </c>
      <c r="O28" s="2" t="str">
        <f>"Relative/Household Member"</f>
        <v>Relative/Household Member</v>
      </c>
      <c r="P28" s="2" t="str">
        <f>"9054"</f>
        <v>9054</v>
      </c>
      <c r="Q28" s="10">
        <v>43817.421944444446</v>
      </c>
    </row>
    <row r="29" spans="1:17" ht="15" thickBot="1" x14ac:dyDescent="0.4">
      <c r="A29" s="2">
        <v>12462341</v>
      </c>
      <c r="B29" s="2" t="str">
        <f t="shared" si="0"/>
        <v>Daniel Kresse</v>
      </c>
      <c r="C29" s="2">
        <v>20012618</v>
      </c>
      <c r="D29" s="3">
        <v>43822.351064814815</v>
      </c>
      <c r="E29" s="13">
        <v>43818.333333333336</v>
      </c>
      <c r="F29" s="13">
        <v>43818.6875</v>
      </c>
      <c r="G29" s="2">
        <v>-8</v>
      </c>
      <c r="H29" s="2" t="str">
        <f>"Bullock, Melissa (DSHS/BHA/WSH)"</f>
        <v>Bullock, Melissa (DSHS/BHA/WSH)</v>
      </c>
      <c r="I29" s="3">
        <v>43822.5547337963</v>
      </c>
      <c r="J29" s="5"/>
      <c r="K29" s="2" t="b">
        <v>0</v>
      </c>
      <c r="L29" s="2" t="str">
        <f t="shared" si="4"/>
        <v>Approved</v>
      </c>
      <c r="M29" s="2" t="str">
        <f t="shared" si="1"/>
        <v>Posted to HRMS</v>
      </c>
      <c r="N29" s="2" t="str">
        <f>"Sick"</f>
        <v>Sick</v>
      </c>
      <c r="O29" s="2" t="str">
        <f>"Relative/Household Member"</f>
        <v>Relative/Household Member</v>
      </c>
      <c r="P29" s="2" t="str">
        <f>"9054"</f>
        <v>9054</v>
      </c>
      <c r="Q29" s="10">
        <v>43826.447280092594</v>
      </c>
    </row>
    <row r="30" spans="1:17" ht="15" thickBot="1" x14ac:dyDescent="0.4">
      <c r="A30" s="2">
        <v>12363906</v>
      </c>
      <c r="B30" s="2" t="str">
        <f t="shared" si="0"/>
        <v>Daniel Kresse</v>
      </c>
      <c r="C30" s="2">
        <v>20012618</v>
      </c>
      <c r="D30" s="3">
        <v>43804.408506944441</v>
      </c>
      <c r="E30" s="13">
        <v>43819.333333333336</v>
      </c>
      <c r="F30" s="13">
        <v>43819.6875</v>
      </c>
      <c r="G30" s="2">
        <v>-8</v>
      </c>
      <c r="H30" s="2" t="str">
        <f>"Bullock, Melissa (DSHS/BHA/WSH)"</f>
        <v>Bullock, Melissa (DSHS/BHA/WSH)</v>
      </c>
      <c r="I30" s="3">
        <v>43804.691435185188</v>
      </c>
      <c r="J30" s="5"/>
      <c r="K30" s="2" t="b">
        <v>0</v>
      </c>
      <c r="L30" s="2" t="str">
        <f t="shared" si="4"/>
        <v>Approved</v>
      </c>
      <c r="M30" s="2" t="str">
        <f t="shared" si="1"/>
        <v>Posted to HRMS</v>
      </c>
      <c r="N30" s="2" t="str">
        <f>"Vacation"</f>
        <v>Vacation</v>
      </c>
      <c r="O30" s="2"/>
      <c r="P30" s="2" t="str">
        <f>"9003"</f>
        <v>9003</v>
      </c>
      <c r="Q30" s="10">
        <v>43826.447280092594</v>
      </c>
    </row>
    <row r="31" spans="1:17" ht="15" thickBot="1" x14ac:dyDescent="0.4">
      <c r="A31" s="2">
        <v>12447550</v>
      </c>
      <c r="B31" s="2" t="str">
        <f t="shared" si="0"/>
        <v>Daniel Kresse</v>
      </c>
      <c r="C31" s="2">
        <v>20012618</v>
      </c>
      <c r="D31" s="3">
        <v>43817.362696759257</v>
      </c>
      <c r="E31" s="13">
        <v>43823.333333333336</v>
      </c>
      <c r="F31" s="13">
        <v>43823.6875</v>
      </c>
      <c r="G31" s="2">
        <v>-8</v>
      </c>
      <c r="H31" s="2" t="str">
        <f>"Bullock, Melissa (DSHS/BHA/WSH)"</f>
        <v>Bullock, Melissa (DSHS/BHA/WSH)</v>
      </c>
      <c r="I31" s="3">
        <v>43819.489641203705</v>
      </c>
      <c r="J31" s="5" t="str">
        <f>"Sorry wife sprang an in-laws trip on me last minute :("</f>
        <v>Sorry wife sprang an in-laws trip on me last minute :(</v>
      </c>
      <c r="K31" s="2" t="b">
        <v>0</v>
      </c>
      <c r="L31" s="2" t="str">
        <f t="shared" si="4"/>
        <v>Approved</v>
      </c>
      <c r="M31" s="2" t="str">
        <f t="shared" si="1"/>
        <v>Posted to HRMS</v>
      </c>
      <c r="N31" s="2" t="str">
        <f>"Vacation"</f>
        <v>Vacation</v>
      </c>
      <c r="O31" s="2"/>
      <c r="P31" s="2" t="str">
        <f>"9003"</f>
        <v>9003</v>
      </c>
      <c r="Q31" s="10">
        <v>43826.447280092594</v>
      </c>
    </row>
    <row r="32" spans="1:17" ht="29.5" thickBot="1" x14ac:dyDescent="0.4">
      <c r="A32" s="2">
        <v>12040784</v>
      </c>
      <c r="B32" s="2" t="str">
        <f t="shared" si="0"/>
        <v>Daniel Kresse</v>
      </c>
      <c r="C32" s="2">
        <v>20012618</v>
      </c>
      <c r="D32" s="3">
        <v>43726.562627314815</v>
      </c>
      <c r="E32" s="13">
        <v>43825.333333333336</v>
      </c>
      <c r="F32" s="13">
        <v>43826.6875</v>
      </c>
      <c r="G32" s="2">
        <v>-16</v>
      </c>
      <c r="H32" s="2" t="str">
        <f>"Bullock, Melissa (DSHS/BHA/WSH)"</f>
        <v>Bullock, Melissa (DSHS/BHA/WSH)</v>
      </c>
      <c r="I32" s="3">
        <v>43727.414768518516</v>
      </c>
      <c r="J32" s="5" t="str">
        <f>"Getting in my request early (and I have to burn off yet more vacation time or I'll go over the cap again). Thanks!"</f>
        <v>Getting in my request early (and I have to burn off yet more vacation time or I'll go over the cap again). Thanks!</v>
      </c>
      <c r="K32" s="2" t="b">
        <v>0</v>
      </c>
      <c r="L32" s="2" t="str">
        <f t="shared" si="4"/>
        <v>Approved</v>
      </c>
      <c r="M32" s="2" t="str">
        <f t="shared" si="1"/>
        <v>Posted to HRMS</v>
      </c>
      <c r="N32" s="2" t="str">
        <f>"Vacation"</f>
        <v>Vacation</v>
      </c>
      <c r="O32" s="2"/>
      <c r="P32" s="2" t="str">
        <f>"9003"</f>
        <v>9003</v>
      </c>
      <c r="Q32" s="10">
        <v>43826.447280092594</v>
      </c>
    </row>
    <row r="33" spans="1:17" ht="15" thickBot="1" x14ac:dyDescent="0.4">
      <c r="A33" s="2">
        <v>12502462</v>
      </c>
      <c r="B33" s="2" t="str">
        <f t="shared" si="0"/>
        <v>Daniel Kresse</v>
      </c>
      <c r="C33" s="2">
        <v>20012618</v>
      </c>
      <c r="D33" s="3">
        <v>43831.184062499997</v>
      </c>
      <c r="E33" s="14">
        <v>43831</v>
      </c>
      <c r="F33" s="14">
        <v>43831</v>
      </c>
      <c r="G33" s="2">
        <v>10</v>
      </c>
      <c r="H33" s="2"/>
      <c r="I33" s="2"/>
      <c r="J33" s="5" t="str">
        <f>"Added by Leave Bot"</f>
        <v>Added by Leave Bot</v>
      </c>
      <c r="K33" s="2" t="b">
        <v>0</v>
      </c>
      <c r="L33" s="2" t="str">
        <f>"N/A"</f>
        <v>N/A</v>
      </c>
      <c r="M33" s="2" t="str">
        <f t="shared" si="1"/>
        <v>Posted to HRMS</v>
      </c>
      <c r="N33" s="2" t="str">
        <f>"Personal Holiday"</f>
        <v>Personal Holiday</v>
      </c>
      <c r="O33" s="2" t="str">
        <f>"Leave Accrual"</f>
        <v>Leave Accrual</v>
      </c>
      <c r="P33" s="2" t="str">
        <f>"N/A"</f>
        <v>N/A</v>
      </c>
      <c r="Q33" s="10">
        <v>43831.184062499997</v>
      </c>
    </row>
    <row r="34" spans="1:17" ht="15" thickBot="1" x14ac:dyDescent="0.4">
      <c r="A34" s="2">
        <v>12637589</v>
      </c>
      <c r="B34" s="2" t="str">
        <f t="shared" ref="B34:B65" si="5">"Daniel Kresse"</f>
        <v>Daniel Kresse</v>
      </c>
      <c r="C34" s="2">
        <v>20012618</v>
      </c>
      <c r="D34" s="3">
        <v>43857.379664351851</v>
      </c>
      <c r="E34" s="13">
        <v>43867.333333333336</v>
      </c>
      <c r="F34" s="13">
        <v>43868.6875</v>
      </c>
      <c r="G34" s="2">
        <v>-16</v>
      </c>
      <c r="H34" s="2" t="str">
        <f>"Bullock, Melissa (DSHS/BHA/WSH)"</f>
        <v>Bullock, Melissa (DSHS/BHA/WSH)</v>
      </c>
      <c r="I34" s="3">
        <v>43857.401898148149</v>
      </c>
      <c r="J34" s="5"/>
      <c r="K34" s="2" t="b">
        <v>0</v>
      </c>
      <c r="L34" s="2" t="str">
        <f>"Approved"</f>
        <v>Approved</v>
      </c>
      <c r="M34" s="2" t="str">
        <f t="shared" ref="M34:M65" si="6">"Posted to HRMS"</f>
        <v>Posted to HRMS</v>
      </c>
      <c r="N34" s="2" t="str">
        <f>"Vacation"</f>
        <v>Vacation</v>
      </c>
      <c r="O34" s="2"/>
      <c r="P34" s="2" t="str">
        <f>"9003"</f>
        <v>9003</v>
      </c>
      <c r="Q34" s="10">
        <v>43873.403020833335</v>
      </c>
    </row>
    <row r="35" spans="1:17" ht="15" thickBot="1" x14ac:dyDescent="0.4">
      <c r="A35" s="2">
        <v>12057461</v>
      </c>
      <c r="B35" s="2" t="str">
        <f t="shared" si="5"/>
        <v>Daniel Kresse</v>
      </c>
      <c r="C35" s="2">
        <v>20012618</v>
      </c>
      <c r="D35" s="3">
        <v>43732.479861111111</v>
      </c>
      <c r="E35" s="13">
        <v>43902.333333333336</v>
      </c>
      <c r="F35" s="13">
        <v>43903.6875</v>
      </c>
      <c r="G35" s="2">
        <v>-16</v>
      </c>
      <c r="H35" s="2" t="str">
        <f>"Bullock, Melissa (DSHS/BHA/WSH)"</f>
        <v>Bullock, Melissa (DSHS/BHA/WSH)</v>
      </c>
      <c r="I35" s="3">
        <v>43732.485763888886</v>
      </c>
      <c r="J35" s="5"/>
      <c r="K35" s="2" t="b">
        <v>0</v>
      </c>
      <c r="L35" s="2" t="str">
        <f>"Approved"</f>
        <v>Approved</v>
      </c>
      <c r="M35" s="2" t="str">
        <f t="shared" si="6"/>
        <v>Posted to HRMS</v>
      </c>
      <c r="N35" s="2" t="str">
        <f>"Vacation"</f>
        <v>Vacation</v>
      </c>
      <c r="O35" s="2"/>
      <c r="P35" s="2" t="str">
        <f>"9003"</f>
        <v>9003</v>
      </c>
      <c r="Q35" s="10">
        <v>43901.556469907409</v>
      </c>
    </row>
    <row r="36" spans="1:17" ht="15" thickBot="1" x14ac:dyDescent="0.4">
      <c r="A36" s="2">
        <v>12834135</v>
      </c>
      <c r="B36" s="2" t="str">
        <f t="shared" si="5"/>
        <v>Daniel Kresse</v>
      </c>
      <c r="C36" s="2">
        <v>20012618</v>
      </c>
      <c r="D36" s="3">
        <v>43901.381805555553</v>
      </c>
      <c r="E36" s="13">
        <v>43930.333333333336</v>
      </c>
      <c r="F36" s="13">
        <v>43931.6875</v>
      </c>
      <c r="G36" s="2">
        <v>-16</v>
      </c>
      <c r="H36" s="2" t="str">
        <f>"Bullock, Melissa (DSHS/BHA/WSH)"</f>
        <v>Bullock, Melissa (DSHS/BHA/WSH)</v>
      </c>
      <c r="I36" s="3">
        <v>43901.39980324074</v>
      </c>
      <c r="J36" s="5"/>
      <c r="K36" s="2" t="b">
        <v>0</v>
      </c>
      <c r="L36" s="2" t="str">
        <f>"Approved"</f>
        <v>Approved</v>
      </c>
      <c r="M36" s="2" t="str">
        <f t="shared" si="6"/>
        <v>Posted to HRMS</v>
      </c>
      <c r="N36" s="2" t="str">
        <f>"Vacation"</f>
        <v>Vacation</v>
      </c>
      <c r="O36" s="2"/>
      <c r="P36" s="2" t="str">
        <f>"9003"</f>
        <v>9003</v>
      </c>
      <c r="Q36" s="10">
        <v>43934.6716087963</v>
      </c>
    </row>
    <row r="37" spans="1:17" ht="15" thickBot="1" x14ac:dyDescent="0.4">
      <c r="A37" s="2">
        <v>13083576</v>
      </c>
      <c r="B37" s="2" t="str">
        <f t="shared" si="5"/>
        <v>Daniel Kresse</v>
      </c>
      <c r="C37" s="2">
        <v>20012618</v>
      </c>
      <c r="D37" s="3">
        <v>43965.647141203706</v>
      </c>
      <c r="E37" s="13">
        <v>43964.333333333336</v>
      </c>
      <c r="F37" s="13">
        <v>43964.6875</v>
      </c>
      <c r="G37" s="2">
        <v>-8</v>
      </c>
      <c r="H37" s="2" t="str">
        <f>"Bullock, Melissa (DSHS/BHA/WSH)"</f>
        <v>Bullock, Melissa (DSHS/BHA/WSH)</v>
      </c>
      <c r="I37" s="3">
        <v>43971.517812500002</v>
      </c>
      <c r="J37" s="5"/>
      <c r="K37" s="2" t="b">
        <v>0</v>
      </c>
      <c r="L37" s="2" t="str">
        <f>"Approved"</f>
        <v>Approved</v>
      </c>
      <c r="M37" s="2" t="str">
        <f t="shared" si="6"/>
        <v>Posted to HRMS</v>
      </c>
      <c r="N37" s="2" t="str">
        <f>"Sick"</f>
        <v>Sick</v>
      </c>
      <c r="O37" s="2" t="str">
        <f>"Preventative Care Self"</f>
        <v>Preventative Care Self</v>
      </c>
      <c r="P37" s="2" t="str">
        <f>"9060"</f>
        <v>9060</v>
      </c>
      <c r="Q37" s="10">
        <v>43971.580266203702</v>
      </c>
    </row>
    <row r="38" spans="1:17" ht="15" thickBot="1" x14ac:dyDescent="0.4">
      <c r="A38" s="2">
        <v>13156142</v>
      </c>
      <c r="B38" s="2" t="str">
        <f t="shared" si="5"/>
        <v>Daniel Kresse</v>
      </c>
      <c r="C38" s="2">
        <v>20012618</v>
      </c>
      <c r="D38" s="3">
        <v>43978.658819444441</v>
      </c>
      <c r="E38" s="13">
        <v>44008.333333333336</v>
      </c>
      <c r="F38" s="13">
        <v>44008.6875</v>
      </c>
      <c r="G38" s="2">
        <v>-8</v>
      </c>
      <c r="H38" s="2" t="str">
        <f>"Bullock, Melissa (DSHS/BHA/WSH)"</f>
        <v>Bullock, Melissa (DSHS/BHA/WSH)</v>
      </c>
      <c r="I38" s="3">
        <v>43979.416412037041</v>
      </c>
      <c r="J38" s="5"/>
      <c r="K38" s="2" t="b">
        <v>0</v>
      </c>
      <c r="L38" s="2" t="str">
        <f>"Approved"</f>
        <v>Approved</v>
      </c>
      <c r="M38" s="2" t="str">
        <f t="shared" si="6"/>
        <v>Posted to HRMS</v>
      </c>
      <c r="N38" s="2" t="str">
        <f>"Personal Leave"</f>
        <v>Personal Leave</v>
      </c>
      <c r="O38" s="2" t="str">
        <f>"Day (Rep)"</f>
        <v>Day (Rep)</v>
      </c>
      <c r="P38" s="2" t="str">
        <f>"9079"</f>
        <v>9079</v>
      </c>
      <c r="Q38" s="10">
        <v>44006.499745370369</v>
      </c>
    </row>
    <row r="39" spans="1:17" ht="44" thickBot="1" x14ac:dyDescent="0.4">
      <c r="A39" s="2">
        <v>13330159</v>
      </c>
      <c r="B39" s="2" t="str">
        <f t="shared" si="5"/>
        <v>Daniel Kresse</v>
      </c>
      <c r="C39" s="2">
        <v>20012618</v>
      </c>
      <c r="D39" s="3">
        <v>44008.604351851849</v>
      </c>
      <c r="E39" s="13">
        <v>44011.333333333336</v>
      </c>
      <c r="F39" s="13">
        <v>44012.6875</v>
      </c>
      <c r="G39" s="2">
        <v>-16</v>
      </c>
      <c r="H39" s="2"/>
      <c r="I39" s="2"/>
      <c r="J39" s="5" t="str">
        <f>"6/26/2020 2:30:16 PM: [Melissa A. Bullock] Cancellation notice for slip #13312716. Mr. Kresse is furloughed on June 29, 2020"</f>
        <v>6/26/2020 2:30:16 PM: [Melissa A. Bullock] Cancellation notice for slip #13312716. Mr. Kresse is furloughed on June 29, 2020</v>
      </c>
      <c r="K39" s="2" t="b">
        <v>0</v>
      </c>
      <c r="L39" s="2" t="str">
        <f>"N/A"</f>
        <v>N/A</v>
      </c>
      <c r="M39" s="2" t="str">
        <f t="shared" si="6"/>
        <v>Posted to HRMS</v>
      </c>
      <c r="N39" s="2" t="str">
        <f>"** Cancelled Leave **"</f>
        <v>** Cancelled Leave **</v>
      </c>
      <c r="O39" s="2"/>
      <c r="P39" s="2" t="str">
        <f>"N/A"</f>
        <v>N/A</v>
      </c>
      <c r="Q39" s="10">
        <v>44012.689270833333</v>
      </c>
    </row>
    <row r="40" spans="1:17" ht="15" thickBot="1" x14ac:dyDescent="0.4">
      <c r="A40" s="2">
        <v>13361811</v>
      </c>
      <c r="B40" s="2" t="str">
        <f t="shared" si="5"/>
        <v>Daniel Kresse</v>
      </c>
      <c r="C40" s="2">
        <v>20012618</v>
      </c>
      <c r="D40" s="3">
        <v>44013.267546296294</v>
      </c>
      <c r="E40" s="14">
        <v>44013</v>
      </c>
      <c r="F40" s="14">
        <v>44013</v>
      </c>
      <c r="G40" s="2">
        <v>10</v>
      </c>
      <c r="H40" s="2"/>
      <c r="I40" s="2"/>
      <c r="J40" s="5" t="str">
        <f>"Added by Leave Bot"</f>
        <v>Added by Leave Bot</v>
      </c>
      <c r="K40" s="2" t="b">
        <v>0</v>
      </c>
      <c r="L40" s="2" t="str">
        <f>"N/A"</f>
        <v>N/A</v>
      </c>
      <c r="M40" s="2" t="str">
        <f t="shared" si="6"/>
        <v>Posted to HRMS</v>
      </c>
      <c r="N40" s="2" t="str">
        <f>"Personal Leave"</f>
        <v>Personal Leave</v>
      </c>
      <c r="O40" s="2" t="str">
        <f>"Leave Accrual"</f>
        <v>Leave Accrual</v>
      </c>
      <c r="P40" s="2" t="str">
        <f>"N/A"</f>
        <v>N/A</v>
      </c>
      <c r="Q40" s="10">
        <v>44013.267546296294</v>
      </c>
    </row>
    <row r="41" spans="1:17" ht="29.5" thickBot="1" x14ac:dyDescent="0.4">
      <c r="A41" s="2">
        <v>13340643</v>
      </c>
      <c r="B41" s="2" t="str">
        <f t="shared" si="5"/>
        <v>Daniel Kresse</v>
      </c>
      <c r="C41" s="2">
        <v>20012618</v>
      </c>
      <c r="D41" s="3">
        <v>44012.368414351855</v>
      </c>
      <c r="E41" s="13">
        <v>44013.333333333336</v>
      </c>
      <c r="F41" s="13">
        <v>44014.6875</v>
      </c>
      <c r="G41" s="2">
        <v>-16</v>
      </c>
      <c r="H41" s="2" t="str">
        <f>"Bullock, Melissa (DSHS/BHA/WSH)"</f>
        <v>Bullock, Melissa (DSHS/BHA/WSH)</v>
      </c>
      <c r="I41" s="3">
        <v>44013.41983796296</v>
      </c>
      <c r="J41" s="5" t="str">
        <f>"6/30/2020 8:50:31 AM: [Daniel R. Kresse] Cancellation notice for slip #13312730."</f>
        <v>6/30/2020 8:50:31 AM: [Daniel R. Kresse] Cancellation notice for slip #13312730.</v>
      </c>
      <c r="K41" s="2" t="b">
        <v>0</v>
      </c>
      <c r="L41" s="2" t="str">
        <f>"Approved"</f>
        <v>Approved</v>
      </c>
      <c r="M41" s="2" t="str">
        <f t="shared" si="6"/>
        <v>Posted to HRMS</v>
      </c>
      <c r="N41" s="2" t="str">
        <f>"** Cancelled Leave **"</f>
        <v>** Cancelled Leave **</v>
      </c>
      <c r="O41" s="2"/>
      <c r="P41" s="2" t="str">
        <f>"N/A"</f>
        <v>N/A</v>
      </c>
      <c r="Q41" s="10">
        <v>44021.354085648149</v>
      </c>
    </row>
    <row r="42" spans="1:17" ht="15" thickBot="1" x14ac:dyDescent="0.4">
      <c r="A42" s="2">
        <v>12754248</v>
      </c>
      <c r="B42" s="2" t="str">
        <f t="shared" si="5"/>
        <v>Daniel Kresse</v>
      </c>
      <c r="C42" s="2">
        <v>20012618</v>
      </c>
      <c r="D42" s="3">
        <v>43879.466203703705</v>
      </c>
      <c r="E42" s="13">
        <v>44018.333333333336</v>
      </c>
      <c r="F42" s="13">
        <v>44022.6875</v>
      </c>
      <c r="G42" s="2">
        <v>-40</v>
      </c>
      <c r="H42" s="2" t="str">
        <f>"Bullock, Melissa (DSHS/BHA/WSH)"</f>
        <v>Bullock, Melissa (DSHS/BHA/WSH)</v>
      </c>
      <c r="I42" s="3">
        <v>43879.562928240739</v>
      </c>
      <c r="J42" s="5"/>
      <c r="K42" s="2" t="b">
        <v>0</v>
      </c>
      <c r="L42" s="2" t="str">
        <f>"Approved"</f>
        <v>Approved</v>
      </c>
      <c r="M42" s="2" t="str">
        <f t="shared" si="6"/>
        <v>Posted to HRMS</v>
      </c>
      <c r="N42" s="2" t="str">
        <f>"Vacation"</f>
        <v>Vacation</v>
      </c>
      <c r="O42" s="2"/>
      <c r="P42" s="2" t="str">
        <f>"9003"</f>
        <v>9003</v>
      </c>
      <c r="Q42" s="10">
        <v>44021.354085648149</v>
      </c>
    </row>
    <row r="43" spans="1:17" ht="15" thickBot="1" x14ac:dyDescent="0.4">
      <c r="A43" s="2">
        <v>13411976</v>
      </c>
      <c r="B43" s="2" t="str">
        <f t="shared" si="5"/>
        <v>Daniel Kresse</v>
      </c>
      <c r="C43" s="2">
        <v>20012618</v>
      </c>
      <c r="D43" s="3">
        <v>44021.392002314817</v>
      </c>
      <c r="E43" s="13">
        <v>44025.333333333336</v>
      </c>
      <c r="F43" s="13">
        <v>44025.6875</v>
      </c>
      <c r="G43" s="2">
        <v>-8</v>
      </c>
      <c r="H43" s="2" t="str">
        <f>"Bullock, Melissa (DSHS/BHA/WSH)"</f>
        <v>Bullock, Melissa (DSHS/BHA/WSH)</v>
      </c>
      <c r="I43" s="3">
        <v>44021.499432870369</v>
      </c>
      <c r="J43" s="5"/>
      <c r="K43" s="2" t="b">
        <v>0</v>
      </c>
      <c r="L43" s="2" t="str">
        <f>"Authorized Leave Without Pay (LWOP)"</f>
        <v>Authorized Leave Without Pay (LWOP)</v>
      </c>
      <c r="M43" s="2" t="str">
        <f t="shared" si="6"/>
        <v>Posted to HRMS</v>
      </c>
      <c r="N43" s="2" t="str">
        <f>"LWOP"</f>
        <v>LWOP</v>
      </c>
      <c r="O43" s="2" t="str">
        <f>"Temp Layoff/Shared Work"</f>
        <v>Temp Layoff/Shared Work</v>
      </c>
      <c r="P43" s="2" t="str">
        <f>"9403"</f>
        <v>9403</v>
      </c>
      <c r="Q43" s="10">
        <v>44021.670289351852</v>
      </c>
    </row>
    <row r="44" spans="1:17" ht="15" thickBot="1" x14ac:dyDescent="0.4">
      <c r="A44" s="2">
        <v>13411958</v>
      </c>
      <c r="B44" s="2" t="str">
        <f t="shared" si="5"/>
        <v>Daniel Kresse</v>
      </c>
      <c r="C44" s="2">
        <v>20012618</v>
      </c>
      <c r="D44" s="3">
        <v>44021.390625</v>
      </c>
      <c r="E44" s="13">
        <v>44026.333333333336</v>
      </c>
      <c r="F44" s="13">
        <v>44027.6875</v>
      </c>
      <c r="G44" s="2">
        <v>-16</v>
      </c>
      <c r="H44" s="2" t="str">
        <f>"Bullock, Melissa (DSHS/BHA/WSH)"</f>
        <v>Bullock, Melissa (DSHS/BHA/WSH)</v>
      </c>
      <c r="I44" s="3">
        <v>44021.499513888892</v>
      </c>
      <c r="J44" s="5"/>
      <c r="K44" s="2" t="b">
        <v>0</v>
      </c>
      <c r="L44" s="2" t="str">
        <f>"Approved"</f>
        <v>Approved</v>
      </c>
      <c r="M44" s="2" t="str">
        <f t="shared" si="6"/>
        <v>Posted to HRMS</v>
      </c>
      <c r="N44" s="2" t="str">
        <f>"Sick"</f>
        <v>Sick</v>
      </c>
      <c r="O44" s="2" t="str">
        <f>"Preventative Care Self"</f>
        <v>Preventative Care Self</v>
      </c>
      <c r="P44" s="2" t="str">
        <f>"9060"</f>
        <v>9060</v>
      </c>
      <c r="Q44" s="10">
        <v>44021.670289351852</v>
      </c>
    </row>
    <row r="45" spans="1:17" ht="15" thickBot="1" x14ac:dyDescent="0.4">
      <c r="A45" s="2">
        <v>13411961</v>
      </c>
      <c r="B45" s="2" t="str">
        <f t="shared" si="5"/>
        <v>Daniel Kresse</v>
      </c>
      <c r="C45" s="2">
        <v>20012618</v>
      </c>
      <c r="D45" s="3">
        <v>44021.390972222223</v>
      </c>
      <c r="E45" s="13">
        <v>44028.333333333336</v>
      </c>
      <c r="F45" s="13">
        <v>44029.6875</v>
      </c>
      <c r="G45" s="2">
        <v>-16</v>
      </c>
      <c r="H45" s="2" t="str">
        <f>"Bullock, Melissa (DSHS/BHA/WSH)"</f>
        <v>Bullock, Melissa (DSHS/BHA/WSH)</v>
      </c>
      <c r="I45" s="3">
        <v>44021.499618055554</v>
      </c>
      <c r="J45" s="5"/>
      <c r="K45" s="2" t="b">
        <v>0</v>
      </c>
      <c r="L45" s="2" t="str">
        <f>"Approved"</f>
        <v>Approved</v>
      </c>
      <c r="M45" s="2" t="str">
        <f t="shared" si="6"/>
        <v>Posted to HRMS</v>
      </c>
      <c r="N45" s="2" t="str">
        <f>"Sick"</f>
        <v>Sick</v>
      </c>
      <c r="O45" s="2" t="str">
        <f>"Preventative Care Self"</f>
        <v>Preventative Care Self</v>
      </c>
      <c r="P45" s="2" t="str">
        <f>"9060"</f>
        <v>9060</v>
      </c>
      <c r="Q45" s="10">
        <v>44035.687777777777</v>
      </c>
    </row>
    <row r="46" spans="1:17" ht="15" thickBot="1" x14ac:dyDescent="0.4">
      <c r="A46" s="2">
        <v>13514128</v>
      </c>
      <c r="B46" s="2" t="str">
        <f t="shared" si="5"/>
        <v>Daniel Kresse</v>
      </c>
      <c r="C46" s="2">
        <v>20012618</v>
      </c>
      <c r="D46" s="3">
        <v>44036.428877314815</v>
      </c>
      <c r="E46" s="13">
        <v>44032.333333333336</v>
      </c>
      <c r="F46" s="13">
        <v>44032.6875</v>
      </c>
      <c r="G46" s="2">
        <v>-8</v>
      </c>
      <c r="H46" s="2" t="str">
        <f>"Peyton, Michele (DSHS/BHA/WSH)"</f>
        <v>Peyton, Michele (DSHS/BHA/WSH)</v>
      </c>
      <c r="I46" s="3">
        <v>44036.594328703701</v>
      </c>
      <c r="J46" s="5"/>
      <c r="K46" s="2" t="b">
        <v>0</v>
      </c>
      <c r="L46" s="2" t="str">
        <f>"Authorized Leave Without Pay (LWOP)"</f>
        <v>Authorized Leave Without Pay (LWOP)</v>
      </c>
      <c r="M46" s="2" t="str">
        <f t="shared" si="6"/>
        <v>Posted to HRMS</v>
      </c>
      <c r="N46" s="2" t="str">
        <f>"LWOP"</f>
        <v>LWOP</v>
      </c>
      <c r="O46" s="2" t="str">
        <f>"Temp Layoff/Shared Work"</f>
        <v>Temp Layoff/Shared Work</v>
      </c>
      <c r="P46" s="2" t="str">
        <f>"9403"</f>
        <v>9403</v>
      </c>
      <c r="Q46" s="10">
        <v>44039.580497685187</v>
      </c>
    </row>
    <row r="47" spans="1:17" ht="15" thickBot="1" x14ac:dyDescent="0.4">
      <c r="A47" s="2">
        <v>13378233</v>
      </c>
      <c r="B47" s="2" t="str">
        <f t="shared" si="5"/>
        <v>Daniel Kresse</v>
      </c>
      <c r="C47" s="2">
        <v>20012618</v>
      </c>
      <c r="D47" s="3">
        <v>44013.64303240741</v>
      </c>
      <c r="E47" s="13">
        <v>44041.333333333336</v>
      </c>
      <c r="F47" s="13">
        <v>44041.6875</v>
      </c>
      <c r="G47" s="2">
        <v>-8</v>
      </c>
      <c r="H47" s="2" t="str">
        <f t="shared" ref="H47:H54" si="7">"Bullock, Melissa (DSHS/BHA/WSH)"</f>
        <v>Bullock, Melissa (DSHS/BHA/WSH)</v>
      </c>
      <c r="I47" s="3">
        <v>44013.643425925926</v>
      </c>
      <c r="J47" s="5"/>
      <c r="K47" s="2" t="b">
        <v>0</v>
      </c>
      <c r="L47" s="2" t="str">
        <f>"Authorized Leave Without Pay (LWOP)"</f>
        <v>Authorized Leave Without Pay (LWOP)</v>
      </c>
      <c r="M47" s="2" t="str">
        <f t="shared" si="6"/>
        <v>Posted to HRMS</v>
      </c>
      <c r="N47" s="2" t="str">
        <f>"LWOP"</f>
        <v>LWOP</v>
      </c>
      <c r="O47" s="2" t="str">
        <f>"Temp Layoff/Shared Work"</f>
        <v>Temp Layoff/Shared Work</v>
      </c>
      <c r="P47" s="2" t="str">
        <f>"9403"</f>
        <v>9403</v>
      </c>
      <c r="Q47" s="10">
        <v>44035.687777777777</v>
      </c>
    </row>
    <row r="48" spans="1:17" ht="29.5" thickBot="1" x14ac:dyDescent="0.4">
      <c r="A48" s="2">
        <v>12773270</v>
      </c>
      <c r="B48" s="2" t="str">
        <f t="shared" si="5"/>
        <v>Daniel Kresse</v>
      </c>
      <c r="C48" s="2">
        <v>20012618</v>
      </c>
      <c r="D48" s="3">
        <v>43885.374456018515</v>
      </c>
      <c r="E48" s="13">
        <v>44067.333333333336</v>
      </c>
      <c r="F48" s="13">
        <v>44071.6875</v>
      </c>
      <c r="G48" s="2">
        <v>-40</v>
      </c>
      <c r="H48" s="2" t="str">
        <f t="shared" si="7"/>
        <v>Bullock, Melissa (DSHS/BHA/WSH)</v>
      </c>
      <c r="I48" s="3">
        <v>43885.662118055552</v>
      </c>
      <c r="J48" s="5" t="str">
        <f>"Sorry getting all of them out of the way early :). This should be it until December."</f>
        <v>Sorry getting all of them out of the way early :). This should be it until December.</v>
      </c>
      <c r="K48" s="2" t="b">
        <v>0</v>
      </c>
      <c r="L48" s="2" t="str">
        <f>"Approved"</f>
        <v>Approved</v>
      </c>
      <c r="M48" s="2" t="str">
        <f t="shared" si="6"/>
        <v>Posted to HRMS</v>
      </c>
      <c r="N48" s="2" t="str">
        <f>"Vacation"</f>
        <v>Vacation</v>
      </c>
      <c r="O48" s="2"/>
      <c r="P48" s="2" t="str">
        <f>"9003"</f>
        <v>9003</v>
      </c>
      <c r="Q48" s="10">
        <v>44074.63559027778</v>
      </c>
    </row>
    <row r="49" spans="1:17" ht="15" thickBot="1" x14ac:dyDescent="0.4">
      <c r="A49" s="2">
        <v>13852124</v>
      </c>
      <c r="B49" s="2" t="str">
        <f t="shared" si="5"/>
        <v>Daniel Kresse</v>
      </c>
      <c r="C49" s="2">
        <v>20012618</v>
      </c>
      <c r="D49" s="3">
        <v>44105.388043981482</v>
      </c>
      <c r="E49" s="13">
        <v>44099.333333333336</v>
      </c>
      <c r="F49" s="13">
        <v>44099.6875</v>
      </c>
      <c r="G49" s="2">
        <v>-8</v>
      </c>
      <c r="H49" s="2" t="str">
        <f t="shared" si="7"/>
        <v>Bullock, Melissa (DSHS/BHA/WSH)</v>
      </c>
      <c r="I49" s="3">
        <v>44105.408252314817</v>
      </c>
      <c r="J49" s="5"/>
      <c r="K49" s="2" t="b">
        <v>0</v>
      </c>
      <c r="L49" s="2" t="str">
        <f>"Approved"</f>
        <v>Approved</v>
      </c>
      <c r="M49" s="2" t="str">
        <f t="shared" si="6"/>
        <v>Posted to HRMS</v>
      </c>
      <c r="N49" s="2" t="str">
        <f>"Sick"</f>
        <v>Sick</v>
      </c>
      <c r="O49" s="2" t="str">
        <f>"Preventative Care Self"</f>
        <v>Preventative Care Self</v>
      </c>
      <c r="P49" s="2" t="str">
        <f>"9060"</f>
        <v>9060</v>
      </c>
      <c r="Q49" s="10">
        <v>44105.479710648149</v>
      </c>
    </row>
    <row r="50" spans="1:17" ht="15" thickBot="1" x14ac:dyDescent="0.4">
      <c r="A50" s="2">
        <v>13852140</v>
      </c>
      <c r="B50" s="2" t="str">
        <f t="shared" si="5"/>
        <v>Daniel Kresse</v>
      </c>
      <c r="C50" s="2">
        <v>20012618</v>
      </c>
      <c r="D50" s="3">
        <v>44105.388958333337</v>
      </c>
      <c r="E50" s="13">
        <v>44102.333333333336</v>
      </c>
      <c r="F50" s="13">
        <v>44102.6875</v>
      </c>
      <c r="G50" s="2">
        <v>-8</v>
      </c>
      <c r="H50" s="2" t="str">
        <f t="shared" si="7"/>
        <v>Bullock, Melissa (DSHS/BHA/WSH)</v>
      </c>
      <c r="I50" s="3">
        <v>44105.408506944441</v>
      </c>
      <c r="J50" s="5"/>
      <c r="K50" s="2" t="b">
        <v>0</v>
      </c>
      <c r="L50" s="2" t="str">
        <f>"Authorized Leave Without Pay (LWOP)"</f>
        <v>Authorized Leave Without Pay (LWOP)</v>
      </c>
      <c r="M50" s="2" t="str">
        <f t="shared" si="6"/>
        <v>Posted to HRMS</v>
      </c>
      <c r="N50" s="2" t="str">
        <f>"LWOP"</f>
        <v>LWOP</v>
      </c>
      <c r="O50" s="2" t="str">
        <f>"Temp Layoff/Shared Work"</f>
        <v>Temp Layoff/Shared Work</v>
      </c>
      <c r="P50" s="2" t="str">
        <f>"9403"</f>
        <v>9403</v>
      </c>
      <c r="Q50" s="10">
        <v>44105.479710648149</v>
      </c>
    </row>
    <row r="51" spans="1:17" ht="15" thickBot="1" x14ac:dyDescent="0.4">
      <c r="A51" s="2">
        <v>13852144</v>
      </c>
      <c r="B51" s="2" t="str">
        <f t="shared" si="5"/>
        <v>Daniel Kresse</v>
      </c>
      <c r="C51" s="2">
        <v>20012618</v>
      </c>
      <c r="D51" s="3">
        <v>44105.389189814814</v>
      </c>
      <c r="E51" s="13">
        <v>44104.333333333336</v>
      </c>
      <c r="F51" s="13">
        <v>44104.6875</v>
      </c>
      <c r="G51" s="2">
        <v>-8</v>
      </c>
      <c r="H51" s="2" t="str">
        <f t="shared" si="7"/>
        <v>Bullock, Melissa (DSHS/BHA/WSH)</v>
      </c>
      <c r="I51" s="3">
        <v>44105.408622685187</v>
      </c>
      <c r="J51" s="5"/>
      <c r="K51" s="2" t="b">
        <v>0</v>
      </c>
      <c r="L51" s="2" t="str">
        <f>"Approved"</f>
        <v>Approved</v>
      </c>
      <c r="M51" s="2" t="str">
        <f t="shared" si="6"/>
        <v>Posted to HRMS</v>
      </c>
      <c r="N51" s="2" t="str">
        <f>"Sick"</f>
        <v>Sick</v>
      </c>
      <c r="O51" s="2" t="str">
        <f>"Preventative Care Self"</f>
        <v>Preventative Care Self</v>
      </c>
      <c r="P51" s="2" t="str">
        <f>"9060"</f>
        <v>9060</v>
      </c>
      <c r="Q51" s="10">
        <v>44105.479710648149</v>
      </c>
    </row>
    <row r="52" spans="1:17" ht="15" thickBot="1" x14ac:dyDescent="0.4">
      <c r="A52" s="2">
        <v>14023427</v>
      </c>
      <c r="B52" s="2" t="str">
        <f t="shared" si="5"/>
        <v>Daniel Kresse</v>
      </c>
      <c r="C52" s="2">
        <v>20012618</v>
      </c>
      <c r="D52" s="3">
        <v>44139.380833333336</v>
      </c>
      <c r="E52" s="13">
        <v>44148.333333333336</v>
      </c>
      <c r="F52" s="13">
        <v>44148.6875</v>
      </c>
      <c r="G52" s="2">
        <v>-8</v>
      </c>
      <c r="H52" s="2" t="str">
        <f t="shared" si="7"/>
        <v>Bullock, Melissa (DSHS/BHA/WSH)</v>
      </c>
      <c r="I52" s="3">
        <v>44141.520775462966</v>
      </c>
      <c r="J52" s="5" t="str">
        <f>"My son is having an MRI done."</f>
        <v>My son is having an MRI done.</v>
      </c>
      <c r="K52" s="2" t="b">
        <v>0</v>
      </c>
      <c r="L52" s="2" t="str">
        <f>"Approved"</f>
        <v>Approved</v>
      </c>
      <c r="M52" s="2" t="str">
        <f t="shared" si="6"/>
        <v>Posted to HRMS</v>
      </c>
      <c r="N52" s="2" t="str">
        <f>"Sick"</f>
        <v>Sick</v>
      </c>
      <c r="O52" s="2" t="str">
        <f>"Parental Leave"</f>
        <v>Parental Leave</v>
      </c>
      <c r="P52" s="2" t="str">
        <f>"9058"</f>
        <v>9058</v>
      </c>
      <c r="Q52" s="10">
        <v>44152.464814814812</v>
      </c>
    </row>
    <row r="53" spans="1:17" ht="15" thickBot="1" x14ac:dyDescent="0.4">
      <c r="A53" s="2">
        <v>14127751</v>
      </c>
      <c r="B53" s="2" t="str">
        <f t="shared" si="5"/>
        <v>Daniel Kresse</v>
      </c>
      <c r="C53" s="2">
        <v>20012618</v>
      </c>
      <c r="D53" s="3">
        <v>44160.592662037037</v>
      </c>
      <c r="E53" s="13">
        <v>44169.333333333336</v>
      </c>
      <c r="F53" s="13">
        <v>44169.6875</v>
      </c>
      <c r="G53" s="2">
        <v>-8</v>
      </c>
      <c r="H53" s="2" t="str">
        <f t="shared" si="7"/>
        <v>Bullock, Melissa (DSHS/BHA/WSH)</v>
      </c>
      <c r="I53" s="3">
        <v>44165.593900462962</v>
      </c>
      <c r="J53" s="5" t="str">
        <f>"Son having another MRI (last one didn't work so well)."</f>
        <v>Son having another MRI (last one didn't work so well).</v>
      </c>
      <c r="K53" s="2" t="b">
        <v>0</v>
      </c>
      <c r="L53" s="2" t="str">
        <f>"Approved"</f>
        <v>Approved</v>
      </c>
      <c r="M53" s="2" t="str">
        <f t="shared" si="6"/>
        <v>Posted to HRMS</v>
      </c>
      <c r="N53" s="2" t="str">
        <f>"Personal Holiday"</f>
        <v>Personal Holiday</v>
      </c>
      <c r="O53" s="2"/>
      <c r="P53" s="2" t="str">
        <f>"9047"</f>
        <v>9047</v>
      </c>
      <c r="Q53" s="10">
        <v>44175.664363425924</v>
      </c>
    </row>
    <row r="54" spans="1:17" ht="15" thickBot="1" x14ac:dyDescent="0.4">
      <c r="A54" s="2">
        <v>14023438</v>
      </c>
      <c r="B54" s="2" t="str">
        <f t="shared" si="5"/>
        <v>Daniel Kresse</v>
      </c>
      <c r="C54" s="2">
        <v>20012618</v>
      </c>
      <c r="D54" s="3">
        <v>44139.381643518522</v>
      </c>
      <c r="E54" s="13">
        <v>44186.333333333336</v>
      </c>
      <c r="F54" s="13">
        <v>44196.6875</v>
      </c>
      <c r="G54" s="2">
        <v>-64</v>
      </c>
      <c r="H54" s="2" t="str">
        <f t="shared" si="7"/>
        <v>Bullock, Melissa (DSHS/BHA/WSH)</v>
      </c>
      <c r="I54" s="3">
        <v>44141.521655092591</v>
      </c>
      <c r="J54" s="5"/>
      <c r="K54" s="2" t="b">
        <v>0</v>
      </c>
      <c r="L54" s="2" t="str">
        <f>"Approved"</f>
        <v>Approved</v>
      </c>
      <c r="M54" s="2" t="str">
        <f t="shared" si="6"/>
        <v>Posted to HRMS</v>
      </c>
      <c r="N54" s="2" t="str">
        <f>"Vacation"</f>
        <v>Vacation</v>
      </c>
      <c r="O54" s="2"/>
      <c r="P54" s="2" t="str">
        <f>"9003"</f>
        <v>9003</v>
      </c>
      <c r="Q54" s="10">
        <v>44189.550312500003</v>
      </c>
    </row>
    <row r="55" spans="1:17" ht="15" thickBot="1" x14ac:dyDescent="0.4">
      <c r="A55" s="2">
        <v>14278594</v>
      </c>
      <c r="B55" s="2" t="str">
        <f t="shared" si="5"/>
        <v>Daniel Kresse</v>
      </c>
      <c r="C55" s="2">
        <v>20012618</v>
      </c>
      <c r="D55" s="3">
        <v>44197.104178240741</v>
      </c>
      <c r="E55" s="14">
        <v>44197</v>
      </c>
      <c r="F55" s="14">
        <v>44197</v>
      </c>
      <c r="G55" s="2">
        <v>10</v>
      </c>
      <c r="H55" s="2"/>
      <c r="I55" s="2"/>
      <c r="J55" s="5" t="str">
        <f>"Added by Leave Bot"</f>
        <v>Added by Leave Bot</v>
      </c>
      <c r="K55" s="2" t="b">
        <v>0</v>
      </c>
      <c r="L55" s="2" t="str">
        <f>"N/A"</f>
        <v>N/A</v>
      </c>
      <c r="M55" s="2" t="str">
        <f t="shared" si="6"/>
        <v>Posted to HRMS</v>
      </c>
      <c r="N55" s="2" t="str">
        <f>"Personal Holiday"</f>
        <v>Personal Holiday</v>
      </c>
      <c r="O55" s="2" t="str">
        <f>"Leave Accrual"</f>
        <v>Leave Accrual</v>
      </c>
      <c r="P55" s="2" t="str">
        <f>"N/A"</f>
        <v>N/A</v>
      </c>
      <c r="Q55" s="10">
        <v>44197.104178240741</v>
      </c>
    </row>
    <row r="56" spans="1:17" ht="15" thickBot="1" x14ac:dyDescent="0.4">
      <c r="A56" s="2">
        <v>14326921</v>
      </c>
      <c r="B56" s="2" t="str">
        <f t="shared" si="5"/>
        <v>Daniel Kresse</v>
      </c>
      <c r="C56" s="2">
        <v>20012618</v>
      </c>
      <c r="D56" s="3">
        <v>44206.67832175926</v>
      </c>
      <c r="E56" s="13">
        <v>44209.333333333336</v>
      </c>
      <c r="F56" s="13">
        <v>44209.6875</v>
      </c>
      <c r="G56" s="2">
        <v>-8</v>
      </c>
      <c r="H56" s="2" t="str">
        <f t="shared" ref="H56:H61" si="8">"Bullock, Melissa (DSHS/BHA/WSH)"</f>
        <v>Bullock, Melissa (DSHS/BHA/WSH)</v>
      </c>
      <c r="I56" s="3">
        <v>44207.663645833331</v>
      </c>
      <c r="J56" s="5" t="str">
        <f>"Family member having surgery."</f>
        <v>Family member having surgery.</v>
      </c>
      <c r="K56" s="2" t="b">
        <v>0</v>
      </c>
      <c r="L56" s="2" t="str">
        <f t="shared" ref="L56:L68" si="9">"Approved"</f>
        <v>Approved</v>
      </c>
      <c r="M56" s="2" t="str">
        <f t="shared" si="6"/>
        <v>Posted to HRMS</v>
      </c>
      <c r="N56" s="2" t="str">
        <f>"Sick"</f>
        <v>Sick</v>
      </c>
      <c r="O56" s="2" t="str">
        <f>"Relative/Household Member"</f>
        <v>Relative/Household Member</v>
      </c>
      <c r="P56" s="2" t="str">
        <f>"9054"</f>
        <v>9054</v>
      </c>
      <c r="Q56" s="10">
        <v>44208.516111111108</v>
      </c>
    </row>
    <row r="57" spans="1:17" ht="15" thickBot="1" x14ac:dyDescent="0.4">
      <c r="A57" s="2">
        <v>14449170</v>
      </c>
      <c r="B57" s="2" t="str">
        <f t="shared" si="5"/>
        <v>Daniel Kresse</v>
      </c>
      <c r="C57" s="2">
        <v>20012618</v>
      </c>
      <c r="D57" s="3">
        <v>44232.559212962966</v>
      </c>
      <c r="E57" s="13">
        <v>44237.333333333336</v>
      </c>
      <c r="F57" s="13">
        <v>44237.6875</v>
      </c>
      <c r="G57" s="2">
        <v>-8</v>
      </c>
      <c r="H57" s="2" t="str">
        <f t="shared" si="8"/>
        <v>Bullock, Melissa (DSHS/BHA/WSH)</v>
      </c>
      <c r="I57" s="3">
        <v>44239.434247685182</v>
      </c>
      <c r="J57" s="5" t="str">
        <f>"Son has medical appointment in Seattle."</f>
        <v>Son has medical appointment in Seattle.</v>
      </c>
      <c r="K57" s="2" t="b">
        <v>0</v>
      </c>
      <c r="L57" s="2" t="str">
        <f t="shared" si="9"/>
        <v>Approved</v>
      </c>
      <c r="M57" s="2" t="str">
        <f t="shared" si="6"/>
        <v>Posted to HRMS</v>
      </c>
      <c r="N57" s="2" t="str">
        <f>"Sick"</f>
        <v>Sick</v>
      </c>
      <c r="O57" s="2" t="str">
        <f>"Relative/Household Member"</f>
        <v>Relative/Household Member</v>
      </c>
      <c r="P57" s="2" t="str">
        <f>"9054"</f>
        <v>9054</v>
      </c>
      <c r="Q57" s="10">
        <v>44244.388981481483</v>
      </c>
    </row>
    <row r="58" spans="1:17" ht="15" thickBot="1" x14ac:dyDescent="0.4">
      <c r="A58" s="2">
        <v>14461130</v>
      </c>
      <c r="B58" s="2" t="str">
        <f t="shared" si="5"/>
        <v>Daniel Kresse</v>
      </c>
      <c r="C58" s="2">
        <v>20012618</v>
      </c>
      <c r="D58" s="3">
        <v>44236.525740740741</v>
      </c>
      <c r="E58" s="13">
        <v>44239.333333333336</v>
      </c>
      <c r="F58" s="13">
        <v>44239.6875</v>
      </c>
      <c r="G58" s="2">
        <v>-8</v>
      </c>
      <c r="H58" s="2" t="str">
        <f t="shared" si="8"/>
        <v>Bullock, Melissa (DSHS/BHA/WSH)</v>
      </c>
      <c r="I58" s="3">
        <v>44239.434479166666</v>
      </c>
      <c r="J58" s="5" t="str">
        <f>"Relative having surgery"</f>
        <v>Relative having surgery</v>
      </c>
      <c r="K58" s="2" t="b">
        <v>0</v>
      </c>
      <c r="L58" s="2" t="str">
        <f t="shared" si="9"/>
        <v>Approved</v>
      </c>
      <c r="M58" s="2" t="str">
        <f t="shared" si="6"/>
        <v>Posted to HRMS</v>
      </c>
      <c r="N58" s="2" t="str">
        <f>"Sick"</f>
        <v>Sick</v>
      </c>
      <c r="O58" s="2" t="str">
        <f>"Preventative Care Self"</f>
        <v>Preventative Care Self</v>
      </c>
      <c r="P58" s="2" t="str">
        <f>"9060"</f>
        <v>9060</v>
      </c>
      <c r="Q58" s="10">
        <v>44244.388981481483</v>
      </c>
    </row>
    <row r="59" spans="1:17" ht="15" thickBot="1" x14ac:dyDescent="0.4">
      <c r="A59" s="2">
        <v>14605379</v>
      </c>
      <c r="B59" s="2" t="str">
        <f t="shared" si="5"/>
        <v>Daniel Kresse</v>
      </c>
      <c r="C59" s="2">
        <v>20012618</v>
      </c>
      <c r="D59" s="3">
        <v>44266.596261574072</v>
      </c>
      <c r="E59" s="13">
        <v>44274.333333333336</v>
      </c>
      <c r="F59" s="13">
        <v>44274.6875</v>
      </c>
      <c r="G59" s="2">
        <v>-8</v>
      </c>
      <c r="H59" s="2" t="str">
        <f t="shared" si="8"/>
        <v>Bullock, Melissa (DSHS/BHA/WSH)</v>
      </c>
      <c r="I59" s="3">
        <v>44266.634201388886</v>
      </c>
      <c r="J59" s="5"/>
      <c r="K59" s="2" t="b">
        <v>0</v>
      </c>
      <c r="L59" s="2" t="str">
        <f t="shared" si="9"/>
        <v>Approved</v>
      </c>
      <c r="M59" s="2" t="str">
        <f t="shared" si="6"/>
        <v>Posted to HRMS</v>
      </c>
      <c r="N59" s="2" t="str">
        <f>"Sick"</f>
        <v>Sick</v>
      </c>
      <c r="O59" s="2" t="str">
        <f>"Relative/Household Member"</f>
        <v>Relative/Household Member</v>
      </c>
      <c r="P59" s="2" t="str">
        <f>"9054"</f>
        <v>9054</v>
      </c>
      <c r="Q59" s="10">
        <v>44285.381712962961</v>
      </c>
    </row>
    <row r="60" spans="1:17" ht="29.5" thickBot="1" x14ac:dyDescent="0.4">
      <c r="A60" s="2">
        <v>14689443</v>
      </c>
      <c r="B60" s="2" t="str">
        <f t="shared" si="5"/>
        <v>Daniel Kresse</v>
      </c>
      <c r="C60" s="2">
        <v>20012618</v>
      </c>
      <c r="D60" s="3">
        <v>44280.456643518519</v>
      </c>
      <c r="E60" s="13">
        <v>44286.333333333336</v>
      </c>
      <c r="F60" s="13">
        <v>44286.6875</v>
      </c>
      <c r="G60" s="2">
        <v>-8</v>
      </c>
      <c r="H60" s="2" t="str">
        <f t="shared" si="8"/>
        <v>Bullock, Melissa (DSHS/BHA/WSH)</v>
      </c>
      <c r="I60" s="3">
        <v>44281.558194444442</v>
      </c>
      <c r="J60" s="5" t="str">
        <f>"3/25/2021 10:57:34 AM: [Daniel R. Kresse] Cancellation notice for slip #14686012."</f>
        <v>3/25/2021 10:57:34 AM: [Daniel R. Kresse] Cancellation notice for slip #14686012.</v>
      </c>
      <c r="K60" s="2" t="b">
        <v>0</v>
      </c>
      <c r="L60" s="2" t="str">
        <f t="shared" si="9"/>
        <v>Approved</v>
      </c>
      <c r="M60" s="2" t="str">
        <f t="shared" si="6"/>
        <v>Posted to HRMS</v>
      </c>
      <c r="N60" s="2" t="str">
        <f>"** Cancelled Leave **"</f>
        <v>** Cancelled Leave **</v>
      </c>
      <c r="O60" s="2"/>
      <c r="P60" s="2" t="str">
        <f>"N/A"</f>
        <v>N/A</v>
      </c>
      <c r="Q60" s="10">
        <v>44281.66306712963</v>
      </c>
    </row>
    <row r="61" spans="1:17" ht="15" thickBot="1" x14ac:dyDescent="0.4">
      <c r="A61" s="2">
        <v>14449292</v>
      </c>
      <c r="B61" s="2" t="str">
        <f t="shared" si="5"/>
        <v>Daniel Kresse</v>
      </c>
      <c r="C61" s="2">
        <v>20012618</v>
      </c>
      <c r="D61" s="3">
        <v>44232.582025462965</v>
      </c>
      <c r="E61" s="13">
        <v>44293.333333333336</v>
      </c>
      <c r="F61" s="13">
        <v>44295.6875</v>
      </c>
      <c r="G61" s="2">
        <v>-24</v>
      </c>
      <c r="H61" s="2" t="str">
        <f t="shared" si="8"/>
        <v>Bullock, Melissa (DSHS/BHA/WSH)</v>
      </c>
      <c r="I61" s="3">
        <v>44239.435046296298</v>
      </c>
      <c r="J61" s="5"/>
      <c r="K61" s="2" t="b">
        <v>0</v>
      </c>
      <c r="L61" s="2" t="str">
        <f t="shared" si="9"/>
        <v>Approved</v>
      </c>
      <c r="M61" s="2" t="str">
        <f t="shared" si="6"/>
        <v>Posted to HRMS</v>
      </c>
      <c r="N61" s="2" t="str">
        <f>"Vacation"</f>
        <v>Vacation</v>
      </c>
      <c r="O61" s="2"/>
      <c r="P61" s="2" t="str">
        <f>"9003"</f>
        <v>9003</v>
      </c>
      <c r="Q61" s="10">
        <v>44298.57640046296</v>
      </c>
    </row>
    <row r="62" spans="1:17" ht="15" thickBot="1" x14ac:dyDescent="0.4">
      <c r="A62" s="2">
        <v>14758157</v>
      </c>
      <c r="B62" s="2" t="str">
        <f t="shared" si="5"/>
        <v>Daniel Kresse</v>
      </c>
      <c r="C62" s="2">
        <v>20012618</v>
      </c>
      <c r="D62" s="3">
        <v>44301.380509259259</v>
      </c>
      <c r="E62" s="13">
        <v>44309.333333333336</v>
      </c>
      <c r="F62" s="13">
        <v>44309.6875</v>
      </c>
      <c r="G62" s="2">
        <v>-8</v>
      </c>
      <c r="H62" s="2" t="str">
        <f t="shared" ref="H62:H67" si="10">"Waterman, Stephanie (DSHS/BHA/WSH)"</f>
        <v>Waterman, Stephanie (DSHS/BHA/WSH)</v>
      </c>
      <c r="I62" s="3">
        <v>44306.407939814817</v>
      </c>
      <c r="J62" s="5" t="str">
        <f>"Need to take son to medical appointment in Seattle."</f>
        <v>Need to take son to medical appointment in Seattle.</v>
      </c>
      <c r="K62" s="2" t="b">
        <v>0</v>
      </c>
      <c r="L62" s="2" t="str">
        <f t="shared" si="9"/>
        <v>Approved</v>
      </c>
      <c r="M62" s="2" t="str">
        <f t="shared" si="6"/>
        <v>Posted to HRMS</v>
      </c>
      <c r="N62" s="2" t="str">
        <f>"Sick"</f>
        <v>Sick</v>
      </c>
      <c r="O62" s="2" t="str">
        <f>"Relative/Household Member"</f>
        <v>Relative/Household Member</v>
      </c>
      <c r="P62" s="2" t="str">
        <f>"9054"</f>
        <v>9054</v>
      </c>
      <c r="Q62" s="10">
        <v>44312.599907407406</v>
      </c>
    </row>
    <row r="63" spans="1:17" ht="15" thickBot="1" x14ac:dyDescent="0.4">
      <c r="A63" s="2">
        <v>14832369</v>
      </c>
      <c r="B63" s="2" t="str">
        <f t="shared" si="5"/>
        <v>Daniel Kresse</v>
      </c>
      <c r="C63" s="2">
        <v>20012618</v>
      </c>
      <c r="D63" s="3">
        <v>44313.287118055552</v>
      </c>
      <c r="E63" s="13">
        <v>44322.333333333336</v>
      </c>
      <c r="F63" s="13">
        <v>44322.6875</v>
      </c>
      <c r="G63" s="2">
        <v>-8</v>
      </c>
      <c r="H63" s="2" t="str">
        <f t="shared" si="10"/>
        <v>Waterman, Stephanie (DSHS/BHA/WSH)</v>
      </c>
      <c r="I63" s="3">
        <v>44313.517395833333</v>
      </c>
      <c r="J63" s="5" t="str">
        <f>"Dental procedure"</f>
        <v>Dental procedure</v>
      </c>
      <c r="K63" s="2" t="b">
        <v>0</v>
      </c>
      <c r="L63" s="2" t="str">
        <f t="shared" si="9"/>
        <v>Approved</v>
      </c>
      <c r="M63" s="2" t="str">
        <f t="shared" si="6"/>
        <v>Posted to HRMS</v>
      </c>
      <c r="N63" s="2" t="str">
        <f>"Sick"</f>
        <v>Sick</v>
      </c>
      <c r="O63" s="2" t="str">
        <f>"Preventative Care Self"</f>
        <v>Preventative Care Self</v>
      </c>
      <c r="P63" s="2" t="str">
        <f>"9060"</f>
        <v>9060</v>
      </c>
      <c r="Q63" s="10">
        <v>44326.381655092591</v>
      </c>
    </row>
    <row r="64" spans="1:17" ht="15" thickBot="1" x14ac:dyDescent="0.4">
      <c r="A64" s="2">
        <v>14894642</v>
      </c>
      <c r="B64" s="2" t="str">
        <f t="shared" si="5"/>
        <v>Daniel Kresse</v>
      </c>
      <c r="C64" s="2">
        <v>20012618</v>
      </c>
      <c r="D64" s="3">
        <v>44330.761180555557</v>
      </c>
      <c r="E64" s="13">
        <v>44330.5625</v>
      </c>
      <c r="F64" s="13">
        <v>44330.6875</v>
      </c>
      <c r="G64" s="2">
        <v>-3</v>
      </c>
      <c r="H64" s="2" t="str">
        <f t="shared" si="10"/>
        <v>Waterman, Stephanie (DSHS/BHA/WSH)</v>
      </c>
      <c r="I64" s="3">
        <v>44330.899062500001</v>
      </c>
      <c r="J64" s="5"/>
      <c r="K64" s="2" t="b">
        <v>0</v>
      </c>
      <c r="L64" s="2" t="str">
        <f t="shared" si="9"/>
        <v>Approved</v>
      </c>
      <c r="M64" s="2" t="str">
        <f t="shared" si="6"/>
        <v>Posted to HRMS</v>
      </c>
      <c r="N64" s="2" t="str">
        <f>"Sick"</f>
        <v>Sick</v>
      </c>
      <c r="O64" s="2" t="str">
        <f>"Preventative Care Relative/Hshld"</f>
        <v>Preventative Care Relative/Hshld</v>
      </c>
      <c r="P64" s="2" t="str">
        <f>"9075"</f>
        <v>9075</v>
      </c>
      <c r="Q64" s="10">
        <v>44333.529004629629</v>
      </c>
    </row>
    <row r="65" spans="1:17" ht="29.5" thickBot="1" x14ac:dyDescent="0.4">
      <c r="A65" s="2">
        <v>14946013</v>
      </c>
      <c r="B65" s="2" t="str">
        <f t="shared" si="5"/>
        <v>Daniel Kresse</v>
      </c>
      <c r="C65" s="2">
        <v>20012618</v>
      </c>
      <c r="D65" s="3">
        <v>44335.60050925926</v>
      </c>
      <c r="E65" s="13">
        <v>44343.333333333336</v>
      </c>
      <c r="F65" s="13">
        <v>44343.6875</v>
      </c>
      <c r="G65" s="2">
        <v>-8</v>
      </c>
      <c r="H65" s="2" t="str">
        <f t="shared" si="10"/>
        <v>Waterman, Stephanie (DSHS/BHA/WSH)</v>
      </c>
      <c r="I65" s="3">
        <v>44335.60087962963</v>
      </c>
      <c r="J65" s="5" t="str">
        <f>"5/19/2021 2:24:44 PM: [Daniel R. Kresse] Cancellation notice for slip #14832373."</f>
        <v>5/19/2021 2:24:44 PM: [Daniel R. Kresse] Cancellation notice for slip #14832373.</v>
      </c>
      <c r="K65" s="2" t="b">
        <v>0</v>
      </c>
      <c r="L65" s="2" t="str">
        <f t="shared" si="9"/>
        <v>Approved</v>
      </c>
      <c r="M65" s="2" t="str">
        <f t="shared" si="6"/>
        <v>Posted to HRMS</v>
      </c>
      <c r="N65" s="2" t="str">
        <f>"** Cancelled Leave **"</f>
        <v>** Cancelled Leave **</v>
      </c>
      <c r="O65" s="2"/>
      <c r="P65" s="2" t="str">
        <f>"N/A"</f>
        <v>N/A</v>
      </c>
      <c r="Q65" s="10">
        <v>44337.615358796298</v>
      </c>
    </row>
    <row r="66" spans="1:17" ht="15" thickBot="1" x14ac:dyDescent="0.4">
      <c r="A66" s="2">
        <v>15073121</v>
      </c>
      <c r="B66" s="2" t="str">
        <f t="shared" ref="B66:B97" si="11">"Daniel Kresse"</f>
        <v>Daniel Kresse</v>
      </c>
      <c r="C66" s="2">
        <v>20012618</v>
      </c>
      <c r="D66" s="3">
        <v>44363.490833333337</v>
      </c>
      <c r="E66" s="13">
        <v>44358.5625</v>
      </c>
      <c r="F66" s="13">
        <v>44358.6875</v>
      </c>
      <c r="G66" s="2">
        <v>-3</v>
      </c>
      <c r="H66" s="2" t="str">
        <f t="shared" si="10"/>
        <v>Waterman, Stephanie (DSHS/BHA/WSH)</v>
      </c>
      <c r="I66" s="3">
        <v>44363.491238425922</v>
      </c>
      <c r="J66" s="5" t="str">
        <f>"medical appointment for child."</f>
        <v>medical appointment for child.</v>
      </c>
      <c r="K66" s="2" t="b">
        <v>0</v>
      </c>
      <c r="L66" s="2" t="str">
        <f t="shared" si="9"/>
        <v>Approved</v>
      </c>
      <c r="M66" s="2" t="str">
        <f t="shared" ref="M66:M97" si="12">"Posted to HRMS"</f>
        <v>Posted to HRMS</v>
      </c>
      <c r="N66" s="2" t="str">
        <f>"Sick"</f>
        <v>Sick</v>
      </c>
      <c r="O66" s="2" t="str">
        <f>"Preventative Care Relative/Hshld"</f>
        <v>Preventative Care Relative/Hshld</v>
      </c>
      <c r="P66" s="2" t="str">
        <f>"9075"</f>
        <v>9075</v>
      </c>
      <c r="Q66" s="10">
        <v>44364.507604166669</v>
      </c>
    </row>
    <row r="67" spans="1:17" ht="15" thickBot="1" x14ac:dyDescent="0.4">
      <c r="A67" s="2">
        <v>15073122</v>
      </c>
      <c r="B67" s="2" t="str">
        <f t="shared" si="11"/>
        <v>Daniel Kresse</v>
      </c>
      <c r="C67" s="2">
        <v>20012618</v>
      </c>
      <c r="D67" s="3">
        <v>44363.491111111114</v>
      </c>
      <c r="E67" s="13">
        <v>44363.5625</v>
      </c>
      <c r="F67" s="13">
        <v>44363.6875</v>
      </c>
      <c r="G67" s="2">
        <v>-3</v>
      </c>
      <c r="H67" s="2" t="str">
        <f t="shared" si="10"/>
        <v>Waterman, Stephanie (DSHS/BHA/WSH)</v>
      </c>
      <c r="I67" s="3">
        <v>44363.491365740738</v>
      </c>
      <c r="J67" s="5" t="str">
        <f>"Medical appointment."</f>
        <v>Medical appointment.</v>
      </c>
      <c r="K67" s="2" t="b">
        <v>0</v>
      </c>
      <c r="L67" s="2" t="str">
        <f t="shared" si="9"/>
        <v>Approved</v>
      </c>
      <c r="M67" s="2" t="str">
        <f t="shared" si="12"/>
        <v>Posted to HRMS</v>
      </c>
      <c r="N67" s="2" t="str">
        <f>"Sick"</f>
        <v>Sick</v>
      </c>
      <c r="O67" s="2" t="str">
        <f>"Preventative Care Self"</f>
        <v>Preventative Care Self</v>
      </c>
      <c r="P67" s="2" t="str">
        <f>"9060"</f>
        <v>9060</v>
      </c>
      <c r="Q67" s="10">
        <v>44377.35292824074</v>
      </c>
    </row>
    <row r="68" spans="1:17" ht="15" thickBot="1" x14ac:dyDescent="0.4">
      <c r="A68" s="2">
        <v>14605353</v>
      </c>
      <c r="B68" s="2" t="str">
        <f t="shared" si="11"/>
        <v>Daniel Kresse</v>
      </c>
      <c r="C68" s="2">
        <v>20012618</v>
      </c>
      <c r="D68" s="3">
        <v>44266.593993055554</v>
      </c>
      <c r="E68" s="13">
        <v>44372.333333333336</v>
      </c>
      <c r="F68" s="13">
        <v>44372.6875</v>
      </c>
      <c r="G68" s="2">
        <v>-8</v>
      </c>
      <c r="H68" s="2" t="str">
        <f>"Bullock, Melissa (DSHS/BHA/WSH)"</f>
        <v>Bullock, Melissa (DSHS/BHA/WSH)</v>
      </c>
      <c r="I68" s="3">
        <v>44266.63484953704</v>
      </c>
      <c r="J68" s="5"/>
      <c r="K68" s="2" t="b">
        <v>0</v>
      </c>
      <c r="L68" s="2" t="str">
        <f t="shared" si="9"/>
        <v>Approved</v>
      </c>
      <c r="M68" s="2" t="str">
        <f t="shared" si="12"/>
        <v>Posted to HRMS</v>
      </c>
      <c r="N68" s="2" t="str">
        <f>"Personal Leave"</f>
        <v>Personal Leave</v>
      </c>
      <c r="O68" s="2" t="str">
        <f>"Day (Rep)"</f>
        <v>Day (Rep)</v>
      </c>
      <c r="P68" s="2" t="str">
        <f>"9079"</f>
        <v>9079</v>
      </c>
      <c r="Q68" s="10">
        <v>44377.35292824074</v>
      </c>
    </row>
    <row r="69" spans="1:17" ht="15" thickBot="1" x14ac:dyDescent="0.4">
      <c r="A69" s="2">
        <v>15138201</v>
      </c>
      <c r="B69" s="2" t="str">
        <f t="shared" si="11"/>
        <v>Daniel Kresse</v>
      </c>
      <c r="C69" s="2">
        <v>20012618</v>
      </c>
      <c r="D69" s="3">
        <v>44378.365659722222</v>
      </c>
      <c r="E69" s="14">
        <v>44378</v>
      </c>
      <c r="F69" s="14">
        <v>44378</v>
      </c>
      <c r="G69" s="2">
        <v>1</v>
      </c>
      <c r="H69" s="2"/>
      <c r="I69" s="2"/>
      <c r="J69" s="5" t="str">
        <f>"Added by Leave Bot"</f>
        <v>Added by Leave Bot</v>
      </c>
      <c r="K69" s="2" t="b">
        <v>0</v>
      </c>
      <c r="L69" s="2" t="str">
        <f>"N/A"</f>
        <v>N/A</v>
      </c>
      <c r="M69" s="2" t="str">
        <f t="shared" si="12"/>
        <v>Posted to HRMS</v>
      </c>
      <c r="N69" s="2" t="str">
        <f>"Personal Leave"</f>
        <v>Personal Leave</v>
      </c>
      <c r="O69" s="2" t="str">
        <f>"Leave Accrual"</f>
        <v>Leave Accrual</v>
      </c>
      <c r="P69" s="2" t="str">
        <f>"N/A"</f>
        <v>N/A</v>
      </c>
      <c r="Q69" s="10">
        <v>44378.365659722222</v>
      </c>
    </row>
    <row r="70" spans="1:17" ht="15" thickBot="1" x14ac:dyDescent="0.4">
      <c r="A70" s="2">
        <v>15100706</v>
      </c>
      <c r="B70" s="2" t="str">
        <f t="shared" si="11"/>
        <v>Daniel Kresse</v>
      </c>
      <c r="C70" s="2">
        <v>20012618</v>
      </c>
      <c r="D70" s="3">
        <v>44371.592847222222</v>
      </c>
      <c r="E70" s="13">
        <v>44386.333333333336</v>
      </c>
      <c r="F70" s="13">
        <v>44386.6875</v>
      </c>
      <c r="G70" s="2">
        <v>-8</v>
      </c>
      <c r="H70" s="2" t="str">
        <f>"Waterman, Stephanie (DSHS/BHA/WSH)"</f>
        <v>Waterman, Stephanie (DSHS/BHA/WSH)</v>
      </c>
      <c r="I70" s="3">
        <v>44372.405671296299</v>
      </c>
      <c r="J70" s="5"/>
      <c r="K70" s="2" t="b">
        <v>0</v>
      </c>
      <c r="L70" s="2" t="str">
        <f t="shared" ref="L70:L79" si="13">"Approved"</f>
        <v>Approved</v>
      </c>
      <c r="M70" s="2" t="str">
        <f t="shared" si="12"/>
        <v>Posted to HRMS</v>
      </c>
      <c r="N70" s="2" t="str">
        <f>"Vacation"</f>
        <v>Vacation</v>
      </c>
      <c r="O70" s="2"/>
      <c r="P70" s="2" t="str">
        <f>"9003"</f>
        <v>9003</v>
      </c>
      <c r="Q70" s="10">
        <v>44385.428136574075</v>
      </c>
    </row>
    <row r="71" spans="1:17" ht="15" thickBot="1" x14ac:dyDescent="0.4">
      <c r="A71" s="2">
        <v>15231410</v>
      </c>
      <c r="B71" s="2" t="str">
        <f t="shared" si="11"/>
        <v>Daniel Kresse</v>
      </c>
      <c r="C71" s="2">
        <v>20012618</v>
      </c>
      <c r="D71" s="3">
        <v>44393.571585648147</v>
      </c>
      <c r="E71" s="13">
        <v>44391.5625</v>
      </c>
      <c r="F71" s="13">
        <v>44391.6875</v>
      </c>
      <c r="G71" s="2">
        <v>-3</v>
      </c>
      <c r="H71" s="2" t="str">
        <f>"Waterman, Stephanie (DSHS/BHA/WSH)"</f>
        <v>Waterman, Stephanie (DSHS/BHA/WSH)</v>
      </c>
      <c r="I71" s="3">
        <v>44393.638113425928</v>
      </c>
      <c r="J71" s="5"/>
      <c r="K71" s="2" t="b">
        <v>0</v>
      </c>
      <c r="L71" s="2" t="str">
        <f t="shared" si="13"/>
        <v>Approved</v>
      </c>
      <c r="M71" s="2" t="str">
        <f t="shared" si="12"/>
        <v>Posted to HRMS</v>
      </c>
      <c r="N71" s="2" t="str">
        <f>"Sick"</f>
        <v>Sick</v>
      </c>
      <c r="O71" s="2" t="str">
        <f>"Preventative Care Self"</f>
        <v>Preventative Care Self</v>
      </c>
      <c r="P71" s="2" t="str">
        <f>"9060"</f>
        <v>9060</v>
      </c>
      <c r="Q71" s="10">
        <v>44396.576874999999</v>
      </c>
    </row>
    <row r="72" spans="1:17" ht="15" thickBot="1" x14ac:dyDescent="0.4">
      <c r="A72" s="2">
        <v>14449299</v>
      </c>
      <c r="B72" s="2" t="str">
        <f t="shared" si="11"/>
        <v>Daniel Kresse</v>
      </c>
      <c r="C72" s="2">
        <v>20012618</v>
      </c>
      <c r="D72" s="3">
        <v>44232.582708333335</v>
      </c>
      <c r="E72" s="13">
        <v>44431.333333333336</v>
      </c>
      <c r="F72" s="13">
        <v>44435.6875</v>
      </c>
      <c r="G72" s="2">
        <v>-40</v>
      </c>
      <c r="H72" s="2" t="str">
        <f>"Bullock, Melissa (DSHS/BHA/WSH)"</f>
        <v>Bullock, Melissa (DSHS/BHA/WSH)</v>
      </c>
      <c r="I72" s="3">
        <v>44239.435601851852</v>
      </c>
      <c r="J72" s="5"/>
      <c r="K72" s="2" t="b">
        <v>0</v>
      </c>
      <c r="L72" s="2" t="str">
        <f t="shared" si="13"/>
        <v>Approved</v>
      </c>
      <c r="M72" s="2" t="str">
        <f t="shared" si="12"/>
        <v>Posted to HRMS</v>
      </c>
      <c r="N72" s="2" t="str">
        <f>"Vacation"</f>
        <v>Vacation</v>
      </c>
      <c r="O72" s="2"/>
      <c r="P72" s="2" t="str">
        <f>"9003"</f>
        <v>9003</v>
      </c>
      <c r="Q72" s="10">
        <v>44432.420185185183</v>
      </c>
    </row>
    <row r="73" spans="1:17" ht="15" thickBot="1" x14ac:dyDescent="0.4">
      <c r="A73" s="2">
        <v>15507787</v>
      </c>
      <c r="B73" s="2" t="str">
        <f t="shared" si="11"/>
        <v>Daniel Kresse</v>
      </c>
      <c r="C73" s="2">
        <v>20012618</v>
      </c>
      <c r="D73" s="3">
        <v>44459.355729166666</v>
      </c>
      <c r="E73" s="13">
        <v>44459.333333333336</v>
      </c>
      <c r="F73" s="13">
        <v>44460.6875</v>
      </c>
      <c r="G73" s="2">
        <v>-16</v>
      </c>
      <c r="H73" s="2" t="str">
        <f>"Waterman, Stephanie (DSHS/BHA/WSH)"</f>
        <v>Waterman, Stephanie (DSHS/BHA/WSH)</v>
      </c>
      <c r="I73" s="3">
        <v>44459.570451388892</v>
      </c>
      <c r="J73" s="5"/>
      <c r="K73" s="2" t="b">
        <v>0</v>
      </c>
      <c r="L73" s="2" t="str">
        <f t="shared" si="13"/>
        <v>Approved</v>
      </c>
      <c r="M73" s="2" t="str">
        <f t="shared" si="12"/>
        <v>Posted to HRMS</v>
      </c>
      <c r="N73" s="2" t="str">
        <f>"Sick"</f>
        <v>Sick</v>
      </c>
      <c r="O73" s="2" t="str">
        <f>"Preventative Care Self"</f>
        <v>Preventative Care Self</v>
      </c>
      <c r="P73" s="2" t="str">
        <f>"9060"</f>
        <v>9060</v>
      </c>
      <c r="Q73" s="10">
        <v>44471.423090277778</v>
      </c>
    </row>
    <row r="74" spans="1:17" ht="15" thickBot="1" x14ac:dyDescent="0.4">
      <c r="A74" s="2">
        <v>15254828</v>
      </c>
      <c r="B74" s="2" t="str">
        <f t="shared" si="11"/>
        <v>Daniel Kresse</v>
      </c>
      <c r="C74" s="2">
        <v>20012618</v>
      </c>
      <c r="D74" s="3">
        <v>44400.585798611108</v>
      </c>
      <c r="E74" s="13">
        <v>44461.333333333336</v>
      </c>
      <c r="F74" s="13">
        <v>44463.6875</v>
      </c>
      <c r="G74" s="2">
        <v>-24</v>
      </c>
      <c r="H74" s="2" t="str">
        <f>"Waterman, Stephanie (DSHS/BHA/WSH)"</f>
        <v>Waterman, Stephanie (DSHS/BHA/WSH)</v>
      </c>
      <c r="I74" s="3">
        <v>44400.688564814816</v>
      </c>
      <c r="J74" s="5"/>
      <c r="K74" s="2" t="b">
        <v>0</v>
      </c>
      <c r="L74" s="2" t="str">
        <f t="shared" si="13"/>
        <v>Approved</v>
      </c>
      <c r="M74" s="2" t="str">
        <f t="shared" si="12"/>
        <v>Posted to HRMS</v>
      </c>
      <c r="N74" s="2" t="str">
        <f>"Sick"</f>
        <v>Sick</v>
      </c>
      <c r="O74" s="2" t="str">
        <f>"Preventative Care Self"</f>
        <v>Preventative Care Self</v>
      </c>
      <c r="P74" s="2" t="str">
        <f>"9060"</f>
        <v>9060</v>
      </c>
      <c r="Q74" s="10">
        <v>44471.423090277778</v>
      </c>
    </row>
    <row r="75" spans="1:17" ht="15" thickBot="1" x14ac:dyDescent="0.4">
      <c r="A75" s="2">
        <v>15521521</v>
      </c>
      <c r="B75" s="2" t="str">
        <f t="shared" si="11"/>
        <v>Daniel Kresse</v>
      </c>
      <c r="C75" s="2">
        <v>20012618</v>
      </c>
      <c r="D75" s="3">
        <v>44462.405949074076</v>
      </c>
      <c r="E75" s="13">
        <v>44466.333333333336</v>
      </c>
      <c r="F75" s="13">
        <v>44469.6875</v>
      </c>
      <c r="G75" s="2">
        <v>-32</v>
      </c>
      <c r="H75" s="2" t="str">
        <f>"Waterman, Stephanie (DSHS/BHA/WSH)"</f>
        <v>Waterman, Stephanie (DSHS/BHA/WSH)</v>
      </c>
      <c r="I75" s="3">
        <v>44462.546099537038</v>
      </c>
      <c r="J75" s="5"/>
      <c r="K75" s="2" t="b">
        <v>0</v>
      </c>
      <c r="L75" s="2" t="str">
        <f t="shared" si="13"/>
        <v>Approved</v>
      </c>
      <c r="M75" s="2" t="str">
        <f t="shared" si="12"/>
        <v>Posted to HRMS</v>
      </c>
      <c r="N75" s="2" t="str">
        <f>"Sick"</f>
        <v>Sick</v>
      </c>
      <c r="O75" s="2" t="str">
        <f>"Preventative Care Self"</f>
        <v>Preventative Care Self</v>
      </c>
      <c r="P75" s="2" t="str">
        <f>"9060"</f>
        <v>9060</v>
      </c>
      <c r="Q75" s="10">
        <v>44471.423090277778</v>
      </c>
    </row>
    <row r="76" spans="1:17" ht="15" thickBot="1" x14ac:dyDescent="0.4">
      <c r="A76" s="2">
        <v>15552913</v>
      </c>
      <c r="B76" s="2" t="str">
        <f t="shared" si="11"/>
        <v>Daniel Kresse</v>
      </c>
      <c r="C76" s="2">
        <v>20012618</v>
      </c>
      <c r="D76" s="3">
        <v>44470.928090277775</v>
      </c>
      <c r="E76" s="13">
        <v>44473.333333333336</v>
      </c>
      <c r="F76" s="13">
        <v>44477.6875</v>
      </c>
      <c r="G76" s="2">
        <v>-40</v>
      </c>
      <c r="H76" s="2" t="str">
        <f>"Peyton, Michele (DSHS/BHA/WSH)"</f>
        <v>Peyton, Michele (DSHS/BHA/WSH)</v>
      </c>
      <c r="I76" s="3">
        <v>44474.413657407407</v>
      </c>
      <c r="J76" s="5"/>
      <c r="K76" s="2" t="b">
        <v>0</v>
      </c>
      <c r="L76" s="2" t="str">
        <f t="shared" si="13"/>
        <v>Approved</v>
      </c>
      <c r="M76" s="2" t="str">
        <f t="shared" si="12"/>
        <v>Posted to HRMS</v>
      </c>
      <c r="N76" s="2" t="str">
        <f>"Vacation"</f>
        <v>Vacation</v>
      </c>
      <c r="O76" s="2"/>
      <c r="P76" s="2" t="str">
        <f>"9003"</f>
        <v>9003</v>
      </c>
      <c r="Q76" s="10">
        <v>44476.426550925928</v>
      </c>
    </row>
    <row r="77" spans="1:17" ht="15" thickBot="1" x14ac:dyDescent="0.4">
      <c r="A77" s="2">
        <v>15697994</v>
      </c>
      <c r="B77" s="2" t="str">
        <f t="shared" si="11"/>
        <v>Daniel Kresse</v>
      </c>
      <c r="C77" s="2">
        <v>20012618</v>
      </c>
      <c r="D77" s="3">
        <v>44505.519421296296</v>
      </c>
      <c r="E77" s="13">
        <v>44505.541666666664</v>
      </c>
      <c r="F77" s="13">
        <v>44505.6875</v>
      </c>
      <c r="G77" s="2">
        <v>-3.5</v>
      </c>
      <c r="H77" s="2" t="str">
        <f>"Peyton, Michele (DSHS/BHA/WSH)"</f>
        <v>Peyton, Michele (DSHS/BHA/WSH)</v>
      </c>
      <c r="I77" s="3">
        <v>44505.576527777775</v>
      </c>
      <c r="J77" s="5" t="str">
        <f>"eye appointment for son."</f>
        <v>eye appointment for son.</v>
      </c>
      <c r="K77" s="2" t="b">
        <v>0</v>
      </c>
      <c r="L77" s="2" t="str">
        <f t="shared" si="13"/>
        <v>Approved</v>
      </c>
      <c r="M77" s="2" t="str">
        <f t="shared" si="12"/>
        <v>Posted to HRMS</v>
      </c>
      <c r="N77" s="2" t="str">
        <f>"Sick"</f>
        <v>Sick</v>
      </c>
      <c r="O77" s="2" t="str">
        <f>"Relative/Household Member"</f>
        <v>Relative/Household Member</v>
      </c>
      <c r="P77" s="2" t="str">
        <f>"9054"</f>
        <v>9054</v>
      </c>
      <c r="Q77" s="10">
        <v>44517.640868055554</v>
      </c>
    </row>
    <row r="78" spans="1:17" ht="15" thickBot="1" x14ac:dyDescent="0.4">
      <c r="A78" s="2">
        <v>15816655</v>
      </c>
      <c r="B78" s="2" t="str">
        <f t="shared" si="11"/>
        <v>Daniel Kresse</v>
      </c>
      <c r="C78" s="2">
        <v>20012618</v>
      </c>
      <c r="D78" s="3">
        <v>44535.347870370373</v>
      </c>
      <c r="E78" s="13">
        <v>44533.333333333336</v>
      </c>
      <c r="F78" s="13">
        <v>44533.6875</v>
      </c>
      <c r="G78" s="2">
        <v>-8</v>
      </c>
      <c r="H78" s="2" t="str">
        <f>"Peyton, Michele (DSHS/BHA/WSH)"</f>
        <v>Peyton, Michele (DSHS/BHA/WSH)</v>
      </c>
      <c r="I78" s="3">
        <v>44536.428888888891</v>
      </c>
      <c r="J78" s="5"/>
      <c r="K78" s="2" t="b">
        <v>0</v>
      </c>
      <c r="L78" s="2" t="str">
        <f t="shared" si="13"/>
        <v>Approved</v>
      </c>
      <c r="M78" s="2" t="str">
        <f t="shared" si="12"/>
        <v>Posted to HRMS</v>
      </c>
      <c r="N78" s="2" t="str">
        <f>"Personal Holiday"</f>
        <v>Personal Holiday</v>
      </c>
      <c r="O78" s="2"/>
      <c r="P78" s="2" t="str">
        <f>"9047"</f>
        <v>9047</v>
      </c>
      <c r="Q78" s="10">
        <v>44544.695208333331</v>
      </c>
    </row>
    <row r="79" spans="1:17" ht="44" thickBot="1" x14ac:dyDescent="0.4">
      <c r="A79" s="2">
        <v>14973391</v>
      </c>
      <c r="B79" s="2" t="str">
        <f t="shared" si="11"/>
        <v>Daniel Kresse</v>
      </c>
      <c r="C79" s="2">
        <v>20012618</v>
      </c>
      <c r="D79" s="3">
        <v>44343.492951388886</v>
      </c>
      <c r="E79" s="13">
        <v>44547.333333333336</v>
      </c>
      <c r="F79" s="13">
        <v>44561.6875</v>
      </c>
      <c r="G79" s="2">
        <v>-72</v>
      </c>
      <c r="H79" s="2" t="str">
        <f>"Waterman, Stephanie (DSHS/BHA/WSH)"</f>
        <v>Waterman, Stephanie (DSHS/BHA/WSH)</v>
      </c>
      <c r="I79" s="3">
        <v>44343.510451388887</v>
      </c>
      <c r="J79" s="5" t="str">
        <f>"This is obviously far in advance, but figured I would get it going now. I'll work out any coverage needs with my peers :)"</f>
        <v>This is obviously far in advance, but figured I would get it going now. I'll work out any coverage needs with my peers :)</v>
      </c>
      <c r="K79" s="2" t="b">
        <v>0</v>
      </c>
      <c r="L79" s="2" t="str">
        <f t="shared" si="13"/>
        <v>Approved</v>
      </c>
      <c r="M79" s="2" t="str">
        <f t="shared" si="12"/>
        <v>Posted to HRMS</v>
      </c>
      <c r="N79" s="2" t="str">
        <f>"Vacation"</f>
        <v>Vacation</v>
      </c>
      <c r="O79" s="2"/>
      <c r="P79" s="2" t="str">
        <f>"9003"</f>
        <v>9003</v>
      </c>
      <c r="Q79" s="10">
        <v>44559.717824074076</v>
      </c>
    </row>
    <row r="80" spans="1:17" ht="15" thickBot="1" x14ac:dyDescent="0.4">
      <c r="A80" s="2">
        <v>15966441</v>
      </c>
      <c r="B80" s="2" t="str">
        <f t="shared" si="11"/>
        <v>Daniel Kresse</v>
      </c>
      <c r="C80" s="2">
        <v>20012618</v>
      </c>
      <c r="D80" s="3">
        <v>44562.104178240741</v>
      </c>
      <c r="E80" s="14">
        <v>44562</v>
      </c>
      <c r="F80" s="14">
        <v>44562</v>
      </c>
      <c r="G80" s="2">
        <v>10</v>
      </c>
      <c r="H80" s="2"/>
      <c r="I80" s="2"/>
      <c r="J80" s="5" t="str">
        <f>"Added by Leave Bot"</f>
        <v>Added by Leave Bot</v>
      </c>
      <c r="K80" s="2" t="b">
        <v>0</v>
      </c>
      <c r="L80" s="2" t="str">
        <f>"N/A"</f>
        <v>N/A</v>
      </c>
      <c r="M80" s="2" t="str">
        <f t="shared" si="12"/>
        <v>Posted to HRMS</v>
      </c>
      <c r="N80" s="2" t="str">
        <f>"Personal Holiday"</f>
        <v>Personal Holiday</v>
      </c>
      <c r="O80" s="2" t="str">
        <f>"Leave Accrual"</f>
        <v>Leave Accrual</v>
      </c>
      <c r="P80" s="2" t="str">
        <f>"N/A"</f>
        <v>N/A</v>
      </c>
      <c r="Q80" s="10">
        <v>44562.104178240741</v>
      </c>
    </row>
    <row r="81" spans="1:17" ht="15" thickBot="1" x14ac:dyDescent="0.4">
      <c r="A81" s="2">
        <v>16018150</v>
      </c>
      <c r="B81" s="2" t="str">
        <f t="shared" si="11"/>
        <v>Daniel Kresse</v>
      </c>
      <c r="C81" s="2">
        <v>20012618</v>
      </c>
      <c r="D81" s="3">
        <v>44573.381585648145</v>
      </c>
      <c r="E81" s="13">
        <v>44568.5625</v>
      </c>
      <c r="F81" s="13">
        <v>44568.6875</v>
      </c>
      <c r="G81" s="2">
        <v>-3</v>
      </c>
      <c r="H81" s="2" t="str">
        <f>"Peyton, Michele (DSHS/BHA/WSH)"</f>
        <v>Peyton, Michele (DSHS/BHA/WSH)</v>
      </c>
      <c r="I81" s="3">
        <v>44573.592592592591</v>
      </c>
      <c r="J81" s="5" t="str">
        <f>"schools closed due to flooding, needed to leave early."</f>
        <v>schools closed due to flooding, needed to leave early.</v>
      </c>
      <c r="K81" s="2" t="b">
        <v>0</v>
      </c>
      <c r="L81" s="2" t="str">
        <f t="shared" ref="L81:L88" si="14">"Approved"</f>
        <v>Approved</v>
      </c>
      <c r="M81" s="2" t="str">
        <f t="shared" si="12"/>
        <v>Posted to HRMS</v>
      </c>
      <c r="N81" s="2" t="str">
        <f>"Sick"</f>
        <v>Sick</v>
      </c>
      <c r="O81" s="2" t="str">
        <f>"Preventative Care Self"</f>
        <v>Preventative Care Self</v>
      </c>
      <c r="P81" s="2" t="str">
        <f>"9060"</f>
        <v>9060</v>
      </c>
      <c r="Q81" s="10">
        <v>44573.692245370374</v>
      </c>
    </row>
    <row r="82" spans="1:17" ht="15" thickBot="1" x14ac:dyDescent="0.4">
      <c r="A82" s="2">
        <v>16332140</v>
      </c>
      <c r="B82" s="2" t="str">
        <f t="shared" si="11"/>
        <v>Daniel Kresse</v>
      </c>
      <c r="C82" s="2">
        <v>20012618</v>
      </c>
      <c r="D82" s="3">
        <v>44636.499965277777</v>
      </c>
      <c r="E82" s="13">
        <v>44620.333333333336</v>
      </c>
      <c r="F82" s="13">
        <v>44620.6875</v>
      </c>
      <c r="G82" s="2">
        <v>-8</v>
      </c>
      <c r="H82" s="2" t="str">
        <f>"Peyton, Michele (DSHS/BHA/WSH)"</f>
        <v>Peyton, Michele (DSHS/BHA/WSH)</v>
      </c>
      <c r="I82" s="3">
        <v>44636.503657407404</v>
      </c>
      <c r="J82" s="5"/>
      <c r="K82" s="2" t="b">
        <v>0</v>
      </c>
      <c r="L82" s="2" t="str">
        <f t="shared" si="14"/>
        <v>Approved</v>
      </c>
      <c r="M82" s="2" t="str">
        <f t="shared" si="12"/>
        <v>Posted to HRMS</v>
      </c>
      <c r="N82" s="2" t="str">
        <f>"Sick"</f>
        <v>Sick</v>
      </c>
      <c r="O82" s="2" t="str">
        <f>"Preventative Care Self"</f>
        <v>Preventative Care Self</v>
      </c>
      <c r="P82" s="2" t="str">
        <f>"9060"</f>
        <v>9060</v>
      </c>
      <c r="Q82" s="10">
        <v>44636.643750000003</v>
      </c>
    </row>
    <row r="83" spans="1:17" ht="15" thickBot="1" x14ac:dyDescent="0.4">
      <c r="A83" s="2">
        <v>16332137</v>
      </c>
      <c r="B83" s="2" t="str">
        <f t="shared" si="11"/>
        <v>Daniel Kresse</v>
      </c>
      <c r="C83" s="2">
        <v>20012618</v>
      </c>
      <c r="D83" s="3">
        <v>44636.499641203707</v>
      </c>
      <c r="E83" s="13">
        <v>44634.333333333336</v>
      </c>
      <c r="F83" s="13">
        <v>44634.6875</v>
      </c>
      <c r="G83" s="2">
        <v>-8</v>
      </c>
      <c r="H83" s="2" t="str">
        <f>"Peyton, Michele (DSHS/BHA/WSH)"</f>
        <v>Peyton, Michele (DSHS/BHA/WSH)</v>
      </c>
      <c r="I83" s="3">
        <v>44636.503750000003</v>
      </c>
      <c r="J83" s="5"/>
      <c r="K83" s="2" t="b">
        <v>0</v>
      </c>
      <c r="L83" s="2" t="str">
        <f t="shared" si="14"/>
        <v>Approved</v>
      </c>
      <c r="M83" s="2" t="str">
        <f t="shared" si="12"/>
        <v>Posted to HRMS</v>
      </c>
      <c r="N83" s="2" t="str">
        <f>"Sick"</f>
        <v>Sick</v>
      </c>
      <c r="O83" s="2" t="str">
        <f>"Preventative Care Self"</f>
        <v>Preventative Care Self</v>
      </c>
      <c r="P83" s="2" t="str">
        <f>"9060"</f>
        <v>9060</v>
      </c>
      <c r="Q83" s="10">
        <v>44636.643750000003</v>
      </c>
    </row>
    <row r="84" spans="1:17" ht="29.5" thickBot="1" x14ac:dyDescent="0.4">
      <c r="A84" s="2">
        <v>16339580</v>
      </c>
      <c r="B84" s="2" t="str">
        <f t="shared" si="11"/>
        <v>Daniel Kresse</v>
      </c>
      <c r="C84" s="2">
        <v>20012618</v>
      </c>
      <c r="D84" s="3">
        <v>44638.433333333334</v>
      </c>
      <c r="E84" s="13">
        <v>44655.333333333336</v>
      </c>
      <c r="F84" s="13">
        <v>44656.6875</v>
      </c>
      <c r="G84" s="2">
        <v>-16</v>
      </c>
      <c r="H84" s="2" t="str">
        <f>"Peyton, Michele (DSHS/BHA/WSH)"</f>
        <v>Peyton, Michele (DSHS/BHA/WSH)</v>
      </c>
      <c r="I84" s="3">
        <v>44650.453877314816</v>
      </c>
      <c r="J84" s="5" t="str">
        <f>"Since this is after I leave I'm assuming you'll punt this to Stephanie. I will let her know :)"</f>
        <v>Since this is after I leave I'm assuming you'll punt this to Stephanie. I will let her know :)</v>
      </c>
      <c r="K84" s="2" t="b">
        <v>0</v>
      </c>
      <c r="L84" s="2" t="str">
        <f t="shared" si="14"/>
        <v>Approved</v>
      </c>
      <c r="M84" s="2" t="str">
        <f t="shared" si="12"/>
        <v>Posted to HRMS</v>
      </c>
      <c r="N84" s="2" t="str">
        <f>"Vacation"</f>
        <v>Vacation</v>
      </c>
      <c r="O84" s="2"/>
      <c r="P84" s="2" t="str">
        <f>"9003"</f>
        <v>9003</v>
      </c>
      <c r="Q84" s="10">
        <v>44663.689930555556</v>
      </c>
    </row>
    <row r="85" spans="1:17" ht="15" thickBot="1" x14ac:dyDescent="0.4">
      <c r="A85" s="2">
        <v>16566234</v>
      </c>
      <c r="B85" s="2" t="str">
        <f t="shared" si="11"/>
        <v>Daniel Kresse</v>
      </c>
      <c r="C85" s="2">
        <v>20012618</v>
      </c>
      <c r="D85" s="3">
        <v>44686.552824074075</v>
      </c>
      <c r="E85" s="13">
        <v>44687.583333333336</v>
      </c>
      <c r="F85" s="13">
        <v>44687.6875</v>
      </c>
      <c r="G85" s="2">
        <v>-2.5</v>
      </c>
      <c r="H85" s="2" t="str">
        <f>"Holt, Steffanee (DSHS/BHA/WSH)"</f>
        <v>Holt, Steffanee (DSHS/BHA/WSH)</v>
      </c>
      <c r="I85" s="3">
        <v>44686.557280092595</v>
      </c>
      <c r="J85" s="5"/>
      <c r="K85" s="2" t="b">
        <v>0</v>
      </c>
      <c r="L85" s="2" t="str">
        <f t="shared" si="14"/>
        <v>Approved</v>
      </c>
      <c r="M85" s="2" t="str">
        <f t="shared" si="12"/>
        <v>Posted to HRMS</v>
      </c>
      <c r="N85" s="2" t="str">
        <f>"Vacation"</f>
        <v>Vacation</v>
      </c>
      <c r="O85" s="2"/>
      <c r="P85" s="2" t="str">
        <f>"9003"</f>
        <v>9003</v>
      </c>
      <c r="Q85" s="10">
        <v>44692.563715277778</v>
      </c>
    </row>
    <row r="86" spans="1:17" ht="29.5" thickBot="1" x14ac:dyDescent="0.4">
      <c r="A86" s="2">
        <v>16697833</v>
      </c>
      <c r="B86" s="2" t="str">
        <f t="shared" si="11"/>
        <v>Daniel Kresse</v>
      </c>
      <c r="C86" s="2">
        <v>20012618</v>
      </c>
      <c r="D86" s="3">
        <v>44718.452708333331</v>
      </c>
      <c r="E86" s="13">
        <v>44722.333333333336</v>
      </c>
      <c r="F86" s="13">
        <v>44722.6875</v>
      </c>
      <c r="G86" s="2">
        <v>-8</v>
      </c>
      <c r="H86" s="2" t="str">
        <f>"Holt, Steffanee (DSHS/BHA/WSH)"</f>
        <v>Holt, Steffanee (DSHS/BHA/WSH)</v>
      </c>
      <c r="I86" s="3">
        <v>44718.460289351853</v>
      </c>
      <c r="J86" s="5" t="str">
        <f>"Have a couple appointments for kiddos I need to do on this day."</f>
        <v>Have a couple appointments for kiddos I need to do on this day.</v>
      </c>
      <c r="K86" s="2" t="b">
        <v>0</v>
      </c>
      <c r="L86" s="2" t="str">
        <f t="shared" si="14"/>
        <v>Approved</v>
      </c>
      <c r="M86" s="2" t="str">
        <f t="shared" si="12"/>
        <v>Posted to HRMS</v>
      </c>
      <c r="N86" s="2" t="str">
        <f>"Sick"</f>
        <v>Sick</v>
      </c>
      <c r="O86" s="2" t="str">
        <f>"Preventative Care Self"</f>
        <v>Preventative Care Self</v>
      </c>
      <c r="P86" s="2" t="str">
        <f>"9060"</f>
        <v>9060</v>
      </c>
      <c r="Q86" s="10">
        <v>44726.617488425924</v>
      </c>
    </row>
    <row r="87" spans="1:17" ht="15" thickBot="1" x14ac:dyDescent="0.4">
      <c r="A87" s="2">
        <v>16697834</v>
      </c>
      <c r="B87" s="2" t="str">
        <f t="shared" si="11"/>
        <v>Daniel Kresse</v>
      </c>
      <c r="C87" s="2">
        <v>20012618</v>
      </c>
      <c r="D87" s="3">
        <v>44718.453009259261</v>
      </c>
      <c r="E87" s="13">
        <v>44729.333333333336</v>
      </c>
      <c r="F87" s="13">
        <v>44729.6875</v>
      </c>
      <c r="G87" s="2">
        <v>-8</v>
      </c>
      <c r="H87" s="2" t="str">
        <f>"Holt, Steffanee (DSHS/BHA/WSH)"</f>
        <v>Holt, Steffanee (DSHS/BHA/WSH)</v>
      </c>
      <c r="I87" s="3">
        <v>44718.460370370369</v>
      </c>
      <c r="J87" s="5"/>
      <c r="K87" s="2" t="b">
        <v>0</v>
      </c>
      <c r="L87" s="2" t="str">
        <f t="shared" si="14"/>
        <v>Approved</v>
      </c>
      <c r="M87" s="2" t="str">
        <f t="shared" si="12"/>
        <v>Posted to HRMS</v>
      </c>
      <c r="N87" s="2" t="str">
        <f>"Vacation"</f>
        <v>Vacation</v>
      </c>
      <c r="O87" s="2"/>
      <c r="P87" s="2" t="str">
        <f>"9003"</f>
        <v>9003</v>
      </c>
      <c r="Q87" s="10">
        <v>44740.586909722224</v>
      </c>
    </row>
    <row r="88" spans="1:17" ht="15" thickBot="1" x14ac:dyDescent="0.4">
      <c r="A88" s="2">
        <v>16549926</v>
      </c>
      <c r="B88" s="2" t="str">
        <f t="shared" si="11"/>
        <v>Daniel Kresse</v>
      </c>
      <c r="C88" s="2">
        <v>20012618</v>
      </c>
      <c r="D88" s="3">
        <v>44682.543020833335</v>
      </c>
      <c r="E88" s="13">
        <v>44739.333333333336</v>
      </c>
      <c r="F88" s="13">
        <v>44739.6875</v>
      </c>
      <c r="G88" s="2">
        <v>-8</v>
      </c>
      <c r="H88" s="2" t="str">
        <f>"Holt, Steffanee (DSHS/BHA/WSH)"</f>
        <v>Holt, Steffanee (DSHS/BHA/WSH)</v>
      </c>
      <c r="I88" s="3">
        <v>44683.497303240743</v>
      </c>
      <c r="J88" s="5"/>
      <c r="K88" s="2" t="b">
        <v>0</v>
      </c>
      <c r="L88" s="2" t="str">
        <f t="shared" si="14"/>
        <v>Approved</v>
      </c>
      <c r="M88" s="2" t="str">
        <f t="shared" si="12"/>
        <v>Posted to HRMS</v>
      </c>
      <c r="N88" s="2" t="str">
        <f>"Personal Leave"</f>
        <v>Personal Leave</v>
      </c>
      <c r="O88" s="2" t="str">
        <f>"Day (Rep)"</f>
        <v>Day (Rep)</v>
      </c>
      <c r="P88" s="2" t="str">
        <f>"9079"</f>
        <v>9079</v>
      </c>
      <c r="Q88" s="10">
        <v>44740.586909722224</v>
      </c>
    </row>
    <row r="89" spans="1:17" ht="15" thickBot="1" x14ac:dyDescent="0.4">
      <c r="A89" s="2">
        <v>16824877</v>
      </c>
      <c r="B89" s="2" t="str">
        <f t="shared" si="11"/>
        <v>Daniel Kresse</v>
      </c>
      <c r="C89" s="2">
        <v>20012618</v>
      </c>
      <c r="D89" s="3">
        <v>44743.104178240741</v>
      </c>
      <c r="E89" s="14">
        <v>44743</v>
      </c>
      <c r="F89" s="14">
        <v>44743</v>
      </c>
      <c r="G89" s="2">
        <v>1</v>
      </c>
      <c r="H89" s="2"/>
      <c r="I89" s="2"/>
      <c r="J89" s="5" t="str">
        <f>"Added by Leave Bot"</f>
        <v>Added by Leave Bot</v>
      </c>
      <c r="K89" s="2" t="b">
        <v>0</v>
      </c>
      <c r="L89" s="2" t="str">
        <f>"N/A"</f>
        <v>N/A</v>
      </c>
      <c r="M89" s="2" t="str">
        <f t="shared" si="12"/>
        <v>Posted to HRMS</v>
      </c>
      <c r="N89" s="2" t="str">
        <f>"Personal Leave"</f>
        <v>Personal Leave</v>
      </c>
      <c r="O89" s="2" t="str">
        <f>"Leave Accrual"</f>
        <v>Leave Accrual</v>
      </c>
      <c r="P89" s="2" t="str">
        <f>"N/A"</f>
        <v>N/A</v>
      </c>
      <c r="Q89" s="10">
        <v>44743.104178240741</v>
      </c>
    </row>
    <row r="90" spans="1:17" ht="15" thickBot="1" x14ac:dyDescent="0.4">
      <c r="A90" s="2">
        <v>16023489</v>
      </c>
      <c r="B90" s="2" t="str">
        <f t="shared" si="11"/>
        <v>Daniel Kresse</v>
      </c>
      <c r="C90" s="2">
        <v>20012618</v>
      </c>
      <c r="D90" s="3">
        <v>44574.469085648147</v>
      </c>
      <c r="E90" s="13">
        <v>44795.333333333336</v>
      </c>
      <c r="F90" s="13">
        <v>44799.6875</v>
      </c>
      <c r="G90" s="2">
        <v>-40</v>
      </c>
      <c r="H90" s="2" t="str">
        <f>"Peyton, Michele (DSHS/BHA/WSH)"</f>
        <v>Peyton, Michele (DSHS/BHA/WSH)</v>
      </c>
      <c r="I90" s="3">
        <v>44609.390162037038</v>
      </c>
      <c r="J90" s="5"/>
      <c r="K90" s="2" t="b">
        <v>0</v>
      </c>
      <c r="L90" s="2" t="str">
        <f t="shared" ref="L90:L97" si="15">"Approved"</f>
        <v>Approved</v>
      </c>
      <c r="M90" s="2" t="str">
        <f t="shared" si="12"/>
        <v>Posted to HRMS</v>
      </c>
      <c r="N90" s="2" t="str">
        <f>"Vacation"</f>
        <v>Vacation</v>
      </c>
      <c r="O90" s="2"/>
      <c r="P90" s="2" t="str">
        <f>"9003"</f>
        <v>9003</v>
      </c>
      <c r="Q90" s="10">
        <v>44802.652581018519</v>
      </c>
    </row>
    <row r="91" spans="1:17" ht="15" thickBot="1" x14ac:dyDescent="0.4">
      <c r="A91" s="2">
        <v>17245787</v>
      </c>
      <c r="B91" s="2" t="str">
        <f t="shared" si="11"/>
        <v>Daniel Kresse</v>
      </c>
      <c r="C91" s="2">
        <v>20012618</v>
      </c>
      <c r="D91" s="3">
        <v>44842.34207175926</v>
      </c>
      <c r="E91" s="13">
        <v>44844.333333333336</v>
      </c>
      <c r="F91" s="13">
        <v>44844.6875</v>
      </c>
      <c r="G91" s="2">
        <v>-8</v>
      </c>
      <c r="H91" s="2" t="str">
        <f t="shared" ref="H91:H97" si="16">"Holt, Steffanee (DSHS/BHA/WSH)"</f>
        <v>Holt, Steffanee (DSHS/BHA/WSH)</v>
      </c>
      <c r="I91" s="3">
        <v>44844.546053240738</v>
      </c>
      <c r="J91" s="5"/>
      <c r="K91" s="2" t="b">
        <v>0</v>
      </c>
      <c r="L91" s="2" t="str">
        <f t="shared" si="15"/>
        <v>Approved</v>
      </c>
      <c r="M91" s="2" t="str">
        <f t="shared" si="12"/>
        <v>Posted to HRMS</v>
      </c>
      <c r="N91" s="2" t="str">
        <f>"Sick"</f>
        <v>Sick</v>
      </c>
      <c r="O91" s="2" t="str">
        <f>"Preventative Care Self"</f>
        <v>Preventative Care Self</v>
      </c>
      <c r="P91" s="2" t="str">
        <f>"9060"</f>
        <v>9060</v>
      </c>
      <c r="Q91" s="10">
        <v>44845.552881944444</v>
      </c>
    </row>
    <row r="92" spans="1:17" ht="15" thickBot="1" x14ac:dyDescent="0.4">
      <c r="A92" s="2">
        <v>17387265</v>
      </c>
      <c r="B92" s="2" t="str">
        <f t="shared" si="11"/>
        <v>Daniel Kresse</v>
      </c>
      <c r="C92" s="2">
        <v>20012618</v>
      </c>
      <c r="D92" s="3">
        <v>44879.477835648147</v>
      </c>
      <c r="E92" s="13">
        <v>44908.333333333336</v>
      </c>
      <c r="F92" s="13">
        <v>44908.6875</v>
      </c>
      <c r="G92" s="2">
        <v>-8</v>
      </c>
      <c r="H92" s="2" t="str">
        <f t="shared" si="16"/>
        <v>Holt, Steffanee (DSHS/BHA/WSH)</v>
      </c>
      <c r="I92" s="3">
        <v>44879.496701388889</v>
      </c>
      <c r="J92" s="5"/>
      <c r="K92" s="2" t="b">
        <v>0</v>
      </c>
      <c r="L92" s="2" t="str">
        <f t="shared" si="15"/>
        <v>Approved</v>
      </c>
      <c r="M92" s="2" t="str">
        <f t="shared" si="12"/>
        <v>Posted to HRMS</v>
      </c>
      <c r="N92" s="2" t="str">
        <f>"Vacation"</f>
        <v>Vacation</v>
      </c>
      <c r="O92" s="2"/>
      <c r="P92" s="2" t="str">
        <f>"9003"</f>
        <v>9003</v>
      </c>
      <c r="Q92" s="10">
        <v>44908.543055555558</v>
      </c>
    </row>
    <row r="93" spans="1:17" ht="29.5" thickBot="1" x14ac:dyDescent="0.4">
      <c r="A93" s="2">
        <v>17387260</v>
      </c>
      <c r="B93" s="2" t="str">
        <f t="shared" si="11"/>
        <v>Daniel Kresse</v>
      </c>
      <c r="C93" s="2">
        <v>20012618</v>
      </c>
      <c r="D93" s="3">
        <v>44879.477395833332</v>
      </c>
      <c r="E93" s="13">
        <v>44909.333333333336</v>
      </c>
      <c r="F93" s="13">
        <v>44909.6875</v>
      </c>
      <c r="G93" s="2">
        <v>-8</v>
      </c>
      <c r="H93" s="2" t="str">
        <f t="shared" si="16"/>
        <v>Holt, Steffanee (DSHS/BHA/WSH)</v>
      </c>
      <c r="I93" s="3">
        <v>44879.496863425928</v>
      </c>
      <c r="J93" s="5" t="str">
        <f>"11/14/2022 11:27:27 AM: [Daniel R. Kresse] Cancellation notice for slip #17351532."</f>
        <v>11/14/2022 11:27:27 AM: [Daniel R. Kresse] Cancellation notice for slip #17351532.</v>
      </c>
      <c r="K93" s="2" t="b">
        <v>0</v>
      </c>
      <c r="L93" s="2" t="str">
        <f t="shared" si="15"/>
        <v>Approved</v>
      </c>
      <c r="M93" s="2" t="str">
        <f t="shared" si="12"/>
        <v>Posted to HRMS</v>
      </c>
      <c r="N93" s="2" t="str">
        <f>"** Cancelled Leave **"</f>
        <v>** Cancelled Leave **</v>
      </c>
      <c r="O93" s="2"/>
      <c r="P93" s="2" t="str">
        <f>"N/A"</f>
        <v>N/A</v>
      </c>
      <c r="Q93" s="10">
        <v>44908.543055555558</v>
      </c>
    </row>
    <row r="94" spans="1:17" ht="15" thickBot="1" x14ac:dyDescent="0.4">
      <c r="A94" s="2">
        <v>17387174</v>
      </c>
      <c r="B94" s="2" t="str">
        <f t="shared" si="11"/>
        <v>Daniel Kresse</v>
      </c>
      <c r="C94" s="2">
        <v>20012618</v>
      </c>
      <c r="D94" s="3">
        <v>44879.468009259261</v>
      </c>
      <c r="E94" s="13">
        <v>44917.333333333336</v>
      </c>
      <c r="F94" s="13">
        <v>44917.6875</v>
      </c>
      <c r="G94" s="2">
        <v>-8</v>
      </c>
      <c r="H94" s="2" t="str">
        <f t="shared" si="16"/>
        <v>Holt, Steffanee (DSHS/BHA/WSH)</v>
      </c>
      <c r="I94" s="3">
        <v>44879.496770833335</v>
      </c>
      <c r="J94" s="5"/>
      <c r="K94" s="2" t="b">
        <v>0</v>
      </c>
      <c r="L94" s="2" t="str">
        <f t="shared" si="15"/>
        <v>Approved</v>
      </c>
      <c r="M94" s="2" t="str">
        <f t="shared" si="12"/>
        <v>Posted to HRMS</v>
      </c>
      <c r="N94" s="2" t="str">
        <f>"Vacation"</f>
        <v>Vacation</v>
      </c>
      <c r="O94" s="2"/>
      <c r="P94" s="2" t="str">
        <f>"9003"</f>
        <v>9003</v>
      </c>
      <c r="Q94" s="10">
        <v>44923.689930555556</v>
      </c>
    </row>
    <row r="95" spans="1:17" ht="15" thickBot="1" x14ac:dyDescent="0.4">
      <c r="A95" s="2">
        <v>17387164</v>
      </c>
      <c r="B95" s="2" t="str">
        <f t="shared" si="11"/>
        <v>Daniel Kresse</v>
      </c>
      <c r="C95" s="2">
        <v>20012618</v>
      </c>
      <c r="D95" s="3">
        <v>44879.467361111114</v>
      </c>
      <c r="E95" s="13">
        <v>44918.333333333336</v>
      </c>
      <c r="F95" s="13">
        <v>44918.6875</v>
      </c>
      <c r="G95" s="2">
        <v>-8</v>
      </c>
      <c r="H95" s="2" t="str">
        <f t="shared" si="16"/>
        <v>Holt, Steffanee (DSHS/BHA/WSH)</v>
      </c>
      <c r="I95" s="3">
        <v>44879.496828703705</v>
      </c>
      <c r="J95" s="5"/>
      <c r="K95" s="2" t="b">
        <v>0</v>
      </c>
      <c r="L95" s="2" t="str">
        <f t="shared" si="15"/>
        <v>Approved</v>
      </c>
      <c r="M95" s="2" t="str">
        <f t="shared" si="12"/>
        <v>Posted to HRMS</v>
      </c>
      <c r="N95" s="2" t="str">
        <f>"Personal Leave"</f>
        <v>Personal Leave</v>
      </c>
      <c r="O95" s="2" t="str">
        <f>"Day (Rep)"</f>
        <v>Day (Rep)</v>
      </c>
      <c r="P95" s="2" t="str">
        <f>"9079"</f>
        <v>9079</v>
      </c>
      <c r="Q95" s="10">
        <v>44923.689930555556</v>
      </c>
    </row>
    <row r="96" spans="1:17" ht="15" thickBot="1" x14ac:dyDescent="0.4">
      <c r="A96" s="2">
        <v>17196284</v>
      </c>
      <c r="B96" s="2" t="str">
        <f t="shared" si="11"/>
        <v>Daniel Kresse</v>
      </c>
      <c r="C96" s="2">
        <v>20012618</v>
      </c>
      <c r="D96" s="3">
        <v>44826.438310185185</v>
      </c>
      <c r="E96" s="13">
        <v>44922.333333333336</v>
      </c>
      <c r="F96" s="13">
        <v>44924.6875</v>
      </c>
      <c r="G96" s="2">
        <v>-24</v>
      </c>
      <c r="H96" s="2" t="str">
        <f t="shared" si="16"/>
        <v>Holt, Steffanee (DSHS/BHA/WSH)</v>
      </c>
      <c r="I96" s="3">
        <v>44826.454942129632</v>
      </c>
      <c r="J96" s="5"/>
      <c r="K96" s="2" t="b">
        <v>0</v>
      </c>
      <c r="L96" s="2" t="str">
        <f t="shared" si="15"/>
        <v>Approved</v>
      </c>
      <c r="M96" s="2" t="str">
        <f t="shared" si="12"/>
        <v>Posted to HRMS</v>
      </c>
      <c r="N96" s="2" t="str">
        <f>"Vacation"</f>
        <v>Vacation</v>
      </c>
      <c r="O96" s="2"/>
      <c r="P96" s="2" t="str">
        <f>"9003"</f>
        <v>9003</v>
      </c>
      <c r="Q96" s="10">
        <v>44923.689930555556</v>
      </c>
    </row>
    <row r="97" spans="1:17" ht="15" thickBot="1" x14ac:dyDescent="0.4">
      <c r="A97" s="2">
        <v>17196286</v>
      </c>
      <c r="B97" s="2" t="str">
        <f t="shared" si="11"/>
        <v>Daniel Kresse</v>
      </c>
      <c r="C97" s="2">
        <v>20012618</v>
      </c>
      <c r="D97" s="3">
        <v>44826.43855324074</v>
      </c>
      <c r="E97" s="13">
        <v>44925.333333333336</v>
      </c>
      <c r="F97" s="13">
        <v>44925.6875</v>
      </c>
      <c r="G97" s="2">
        <v>-8</v>
      </c>
      <c r="H97" s="2" t="str">
        <f t="shared" si="16"/>
        <v>Holt, Steffanee (DSHS/BHA/WSH)</v>
      </c>
      <c r="I97" s="3">
        <v>44826.455057870371</v>
      </c>
      <c r="J97" s="5"/>
      <c r="K97" s="2" t="b">
        <v>0</v>
      </c>
      <c r="L97" s="2" t="str">
        <f t="shared" si="15"/>
        <v>Approved</v>
      </c>
      <c r="M97" s="2" t="str">
        <f t="shared" si="12"/>
        <v>Posted to HRMS</v>
      </c>
      <c r="N97" s="2" t="str">
        <f>"Personal Holiday"</f>
        <v>Personal Holiday</v>
      </c>
      <c r="O97" s="2"/>
      <c r="P97" s="2" t="str">
        <f>"9047"</f>
        <v>9047</v>
      </c>
      <c r="Q97" s="10">
        <v>44923.689930555556</v>
      </c>
    </row>
    <row r="98" spans="1:17" ht="15" thickBot="1" x14ac:dyDescent="0.4">
      <c r="A98" s="2">
        <v>17611484</v>
      </c>
      <c r="B98" s="2" t="str">
        <f t="shared" ref="B98:B129" si="17">"Daniel Kresse"</f>
        <v>Daniel Kresse</v>
      </c>
      <c r="C98" s="2">
        <v>20012618</v>
      </c>
      <c r="D98" s="3">
        <v>44927.104189814818</v>
      </c>
      <c r="E98" s="14">
        <v>44927</v>
      </c>
      <c r="F98" s="14">
        <v>44927</v>
      </c>
      <c r="G98" s="2">
        <v>1</v>
      </c>
      <c r="H98" s="2"/>
      <c r="I98" s="2"/>
      <c r="J98" s="5" t="str">
        <f>"Added by Leave Bot"</f>
        <v>Added by Leave Bot</v>
      </c>
      <c r="K98" s="2" t="b">
        <v>0</v>
      </c>
      <c r="L98" s="2" t="str">
        <f>"N/A"</f>
        <v>N/A</v>
      </c>
      <c r="M98" s="2" t="str">
        <f t="shared" ref="M98:M129" si="18">"Posted to HRMS"</f>
        <v>Posted to HRMS</v>
      </c>
      <c r="N98" s="2" t="str">
        <f>"Personal Holiday"</f>
        <v>Personal Holiday</v>
      </c>
      <c r="O98" s="2" t="str">
        <f>"Leave Accrual"</f>
        <v>Leave Accrual</v>
      </c>
      <c r="P98" s="2" t="str">
        <f>"N/A"</f>
        <v>N/A</v>
      </c>
      <c r="Q98" s="10">
        <v>44927.104189814818</v>
      </c>
    </row>
    <row r="99" spans="1:17" ht="15" thickBot="1" x14ac:dyDescent="0.4">
      <c r="A99" s="2">
        <v>17736789</v>
      </c>
      <c r="B99" s="2" t="str">
        <f t="shared" si="17"/>
        <v>Daniel Kresse</v>
      </c>
      <c r="C99" s="2">
        <v>20012618</v>
      </c>
      <c r="D99" s="3">
        <v>44949.481620370374</v>
      </c>
      <c r="E99" s="13">
        <v>44953.333333333336</v>
      </c>
      <c r="F99" s="13">
        <v>44953.6875</v>
      </c>
      <c r="G99" s="2">
        <v>-8</v>
      </c>
      <c r="H99" s="2" t="str">
        <f>"Holt, Steffanee (DSHS/BHA/WSH)"</f>
        <v>Holt, Steffanee (DSHS/BHA/WSH)</v>
      </c>
      <c r="I99" s="3">
        <v>44949.48228009259</v>
      </c>
      <c r="J99" s="5"/>
      <c r="K99" s="2" t="b">
        <v>0</v>
      </c>
      <c r="L99" s="2" t="str">
        <f>"Approved"</f>
        <v>Approved</v>
      </c>
      <c r="M99" s="2" t="str">
        <f t="shared" si="18"/>
        <v>Posted to HRMS</v>
      </c>
      <c r="N99" s="2" t="str">
        <f>"Vacation"</f>
        <v>Vacation</v>
      </c>
      <c r="O99" s="2"/>
      <c r="P99" s="2" t="str">
        <f>"9003"</f>
        <v>9003</v>
      </c>
      <c r="Q99" s="10">
        <v>44953.666585648149</v>
      </c>
    </row>
    <row r="100" spans="1:17" ht="15" thickBot="1" x14ac:dyDescent="0.4">
      <c r="A100" s="2">
        <v>17736796</v>
      </c>
      <c r="B100" s="2" t="str">
        <f t="shared" si="17"/>
        <v>Daniel Kresse</v>
      </c>
      <c r="C100" s="2">
        <v>20012618</v>
      </c>
      <c r="D100" s="3">
        <v>44949.481990740744</v>
      </c>
      <c r="E100" s="13">
        <v>44988.333333333336</v>
      </c>
      <c r="F100" s="13">
        <v>44988.6875</v>
      </c>
      <c r="G100" s="2">
        <v>-8</v>
      </c>
      <c r="H100" s="2" t="str">
        <f>"Holt, Steffanee (DSHS/BHA/WSH)"</f>
        <v>Holt, Steffanee (DSHS/BHA/WSH)</v>
      </c>
      <c r="I100" s="3">
        <v>44949.482349537036</v>
      </c>
      <c r="J100" s="5"/>
      <c r="K100" s="2" t="b">
        <v>0</v>
      </c>
      <c r="L100" s="2" t="str">
        <f>"Approved"</f>
        <v>Approved</v>
      </c>
      <c r="M100" s="2" t="str">
        <f t="shared" si="18"/>
        <v>Posted to HRMS</v>
      </c>
      <c r="N100" s="2" t="str">
        <f>"Vacation"</f>
        <v>Vacation</v>
      </c>
      <c r="O100" s="2"/>
      <c r="P100" s="2" t="str">
        <f>"9003"</f>
        <v>9003</v>
      </c>
      <c r="Q100" s="10">
        <v>44999.412916666668</v>
      </c>
    </row>
    <row r="101" spans="1:17" ht="15" thickBot="1" x14ac:dyDescent="0.4">
      <c r="A101" s="2">
        <v>16549924</v>
      </c>
      <c r="B101" s="2" t="str">
        <f t="shared" si="17"/>
        <v>Daniel Kresse</v>
      </c>
      <c r="C101" s="2">
        <v>20012618</v>
      </c>
      <c r="D101" s="3">
        <v>44682.542199074072</v>
      </c>
      <c r="E101" s="13">
        <v>45015.333333333336</v>
      </c>
      <c r="F101" s="13">
        <v>45016.6875</v>
      </c>
      <c r="G101" s="2">
        <v>-16</v>
      </c>
      <c r="H101" s="2" t="str">
        <f>"Holt, Steffanee (DSHS/BHA/WSH)"</f>
        <v>Holt, Steffanee (DSHS/BHA/WSH)</v>
      </c>
      <c r="I101" s="3">
        <v>44683.497418981482</v>
      </c>
      <c r="J101" s="5"/>
      <c r="K101" s="2" t="b">
        <v>0</v>
      </c>
      <c r="L101" s="2" t="str">
        <f>"Approved"</f>
        <v>Approved</v>
      </c>
      <c r="M101" s="2" t="str">
        <f t="shared" si="18"/>
        <v>Posted to HRMS</v>
      </c>
      <c r="N101" s="2" t="str">
        <f>"Vacation"</f>
        <v>Vacation</v>
      </c>
      <c r="O101" s="2"/>
      <c r="P101" s="2" t="str">
        <f>"9003"</f>
        <v>9003</v>
      </c>
      <c r="Q101" s="10">
        <v>45013.415914351855</v>
      </c>
    </row>
    <row r="102" spans="1:17" ht="15" thickBot="1" x14ac:dyDescent="0.4">
      <c r="A102" s="2">
        <v>16549925</v>
      </c>
      <c r="B102" s="2" t="str">
        <f t="shared" si="17"/>
        <v>Daniel Kresse</v>
      </c>
      <c r="C102" s="2">
        <v>20012618</v>
      </c>
      <c r="D102" s="3">
        <v>44682.542592592596</v>
      </c>
      <c r="E102" s="13">
        <v>45019.333333333336</v>
      </c>
      <c r="F102" s="13">
        <v>45023.6875</v>
      </c>
      <c r="G102" s="2">
        <v>-40</v>
      </c>
      <c r="H102" s="2" t="str">
        <f>"Holt, Steffanee (DSHS/BHA/WSH)"</f>
        <v>Holt, Steffanee (DSHS/BHA/WSH)</v>
      </c>
      <c r="I102" s="3">
        <v>44683.497499999998</v>
      </c>
      <c r="J102" s="5"/>
      <c r="K102" s="2" t="b">
        <v>0</v>
      </c>
      <c r="L102" s="2" t="str">
        <f>"Approved"</f>
        <v>Approved</v>
      </c>
      <c r="M102" s="2" t="str">
        <f t="shared" si="18"/>
        <v>Posted to HRMS</v>
      </c>
      <c r="N102" s="2" t="str">
        <f>"Vacation"</f>
        <v>Vacation</v>
      </c>
      <c r="O102" s="2"/>
      <c r="P102" s="2" t="str">
        <f>"9003"</f>
        <v>9003</v>
      </c>
      <c r="Q102" s="10">
        <v>45029.66978009259</v>
      </c>
    </row>
    <row r="103" spans="1:17" ht="15" thickBot="1" x14ac:dyDescent="0.4">
      <c r="A103" s="2">
        <v>17736829</v>
      </c>
      <c r="B103" s="2" t="str">
        <f t="shared" si="17"/>
        <v>Daniel Kresse</v>
      </c>
      <c r="C103" s="2">
        <v>20012618</v>
      </c>
      <c r="D103" s="3">
        <v>44949.484583333331</v>
      </c>
      <c r="E103" s="13">
        <v>45104.333333333336</v>
      </c>
      <c r="F103" s="13">
        <v>45104.6875</v>
      </c>
      <c r="G103" s="2">
        <v>-8</v>
      </c>
      <c r="H103" s="2" t="str">
        <f>"Holt, Steffanee (DSHS/BHA/WSH)"</f>
        <v>Holt, Steffanee (DSHS/BHA/WSH)</v>
      </c>
      <c r="I103" s="3">
        <v>44949.485162037039</v>
      </c>
      <c r="J103" s="5"/>
      <c r="K103" s="2" t="b">
        <v>0</v>
      </c>
      <c r="L103" s="2" t="str">
        <f>"Approved"</f>
        <v>Approved</v>
      </c>
      <c r="M103" s="2" t="str">
        <f t="shared" si="18"/>
        <v>Posted to HRMS</v>
      </c>
      <c r="N103" s="2" t="str">
        <f>"Personal Leave"</f>
        <v>Personal Leave</v>
      </c>
      <c r="O103" s="2" t="str">
        <f>"Day (Rep)"</f>
        <v>Day (Rep)</v>
      </c>
      <c r="P103" s="2" t="str">
        <f>"9079"</f>
        <v>9079</v>
      </c>
      <c r="Q103" s="10">
        <v>45104.458252314813</v>
      </c>
    </row>
    <row r="104" spans="1:17" ht="15" thickBot="1" x14ac:dyDescent="0.4">
      <c r="A104" s="2">
        <v>18457909</v>
      </c>
      <c r="B104" s="2" t="str">
        <f t="shared" si="17"/>
        <v>Daniel Kresse</v>
      </c>
      <c r="C104" s="2">
        <v>20012618</v>
      </c>
      <c r="D104" s="3">
        <v>45108.104178240741</v>
      </c>
      <c r="E104" s="14">
        <v>45108</v>
      </c>
      <c r="F104" s="14">
        <v>45108</v>
      </c>
      <c r="G104" s="2">
        <v>1</v>
      </c>
      <c r="H104" s="2"/>
      <c r="I104" s="2"/>
      <c r="J104" s="5" t="str">
        <f>"Added by Leave Bot"</f>
        <v>Added by Leave Bot</v>
      </c>
      <c r="K104" s="2" t="b">
        <v>0</v>
      </c>
      <c r="L104" s="2" t="str">
        <f>"N/A"</f>
        <v>N/A</v>
      </c>
      <c r="M104" s="2" t="str">
        <f t="shared" si="18"/>
        <v>Posted to HRMS</v>
      </c>
      <c r="N104" s="2" t="str">
        <f>"Personal Leave"</f>
        <v>Personal Leave</v>
      </c>
      <c r="O104" s="2" t="str">
        <f>"Leave Accrual"</f>
        <v>Leave Accrual</v>
      </c>
      <c r="P104" s="2" t="str">
        <f>"N/A"</f>
        <v>N/A</v>
      </c>
      <c r="Q104" s="10">
        <v>45108.104178240741</v>
      </c>
    </row>
    <row r="105" spans="1:17" ht="15" thickBot="1" x14ac:dyDescent="0.4">
      <c r="A105" s="2">
        <v>18551395</v>
      </c>
      <c r="B105" s="2" t="str">
        <f t="shared" si="17"/>
        <v>Daniel Kresse</v>
      </c>
      <c r="C105" s="2">
        <v>20012618</v>
      </c>
      <c r="D105" s="3">
        <v>45124.394918981481</v>
      </c>
      <c r="E105" s="13">
        <v>45110.333333333336</v>
      </c>
      <c r="F105" s="13">
        <v>45110.6875</v>
      </c>
      <c r="G105" s="2">
        <v>-8</v>
      </c>
      <c r="H105" s="2" t="str">
        <f>"Waterman, Stephanie (DSHS/BHA/WSH)"</f>
        <v>Waterman, Stephanie (DSHS/BHA/WSH)</v>
      </c>
      <c r="I105" s="3">
        <v>45124.395312499997</v>
      </c>
      <c r="J105" s="5"/>
      <c r="K105" s="2" t="b">
        <v>0</v>
      </c>
      <c r="L105" s="2" t="str">
        <f>"Approved"</f>
        <v>Approved</v>
      </c>
      <c r="M105" s="2" t="str">
        <f t="shared" si="18"/>
        <v>Posted to HRMS</v>
      </c>
      <c r="N105" s="2" t="str">
        <f>"Vacation"</f>
        <v>Vacation</v>
      </c>
      <c r="O105" s="2"/>
      <c r="P105" s="2" t="str">
        <f>"9003"</f>
        <v>9003</v>
      </c>
      <c r="Q105" s="10">
        <v>45124.500891203701</v>
      </c>
    </row>
    <row r="106" spans="1:17" ht="29.5" thickBot="1" x14ac:dyDescent="0.4">
      <c r="A106" s="2">
        <v>18551386</v>
      </c>
      <c r="B106" s="2" t="str">
        <f t="shared" si="17"/>
        <v>Daniel Kresse</v>
      </c>
      <c r="C106" s="2">
        <v>20012618</v>
      </c>
      <c r="D106" s="3">
        <v>45124.39439814815</v>
      </c>
      <c r="E106" s="13">
        <v>45110.333333333336</v>
      </c>
      <c r="F106" s="13">
        <v>45114.6875</v>
      </c>
      <c r="G106" s="2">
        <v>-32</v>
      </c>
      <c r="H106" s="2"/>
      <c r="I106" s="2"/>
      <c r="J106" s="5" t="str">
        <f>"7/17/2023 9:27:56 AM: [Stephanie M. Waterman] Cancellation notice for slip #18431491. Will resubmit."</f>
        <v>7/17/2023 9:27:56 AM: [Stephanie M. Waterman] Cancellation notice for slip #18431491. Will resubmit.</v>
      </c>
      <c r="K106" s="2" t="b">
        <v>0</v>
      </c>
      <c r="L106" s="2" t="str">
        <f>"N/A"</f>
        <v>N/A</v>
      </c>
      <c r="M106" s="2" t="str">
        <f t="shared" si="18"/>
        <v>Posted to HRMS</v>
      </c>
      <c r="N106" s="2" t="str">
        <f>"** Cancelled Leave **"</f>
        <v>** Cancelled Leave **</v>
      </c>
      <c r="O106" s="2"/>
      <c r="P106" s="2" t="str">
        <f>"N/A"</f>
        <v>N/A</v>
      </c>
      <c r="Q106" s="10">
        <v>45124.500891203701</v>
      </c>
    </row>
    <row r="107" spans="1:17" ht="29.5" thickBot="1" x14ac:dyDescent="0.4">
      <c r="A107" s="2">
        <v>18431490</v>
      </c>
      <c r="B107" s="2" t="str">
        <f t="shared" si="17"/>
        <v>Daniel Kresse</v>
      </c>
      <c r="C107" s="2">
        <v>20012618</v>
      </c>
      <c r="D107" s="3">
        <v>45103.742164351854</v>
      </c>
      <c r="E107" s="13">
        <v>45111.333333333336</v>
      </c>
      <c r="F107" s="13">
        <v>45114.6875</v>
      </c>
      <c r="G107" s="2">
        <v>-32</v>
      </c>
      <c r="H107" s="2" t="str">
        <f>"Waterman, Stephanie (DSHS/BHA/WSH)"</f>
        <v>Waterman, Stephanie (DSHS/BHA/WSH)</v>
      </c>
      <c r="I107" s="3">
        <v>45103.746666666666</v>
      </c>
      <c r="J107" s="5" t="str">
        <f>"6/26/2023 5:48:43 PM: [Daniel R. Kresse] Cancellation notice for slip #18296388."</f>
        <v>6/26/2023 5:48:43 PM: [Daniel R. Kresse] Cancellation notice for slip #18296388.</v>
      </c>
      <c r="K107" s="2" t="b">
        <v>0</v>
      </c>
      <c r="L107" s="2" t="str">
        <f t="shared" ref="L107:L114" si="19">"Approved"</f>
        <v>Approved</v>
      </c>
      <c r="M107" s="2" t="str">
        <f t="shared" si="18"/>
        <v>Posted to HRMS</v>
      </c>
      <c r="N107" s="2" t="str">
        <f>"** Cancelled Leave **"</f>
        <v>** Cancelled Leave **</v>
      </c>
      <c r="O107" s="2"/>
      <c r="P107" s="2" t="str">
        <f>"N/A"</f>
        <v>N/A</v>
      </c>
      <c r="Q107" s="10">
        <v>45120.434884259259</v>
      </c>
    </row>
    <row r="108" spans="1:17" ht="15" thickBot="1" x14ac:dyDescent="0.4">
      <c r="A108" s="2">
        <v>18551400</v>
      </c>
      <c r="B108" s="2" t="str">
        <f t="shared" si="17"/>
        <v>Daniel Kresse</v>
      </c>
      <c r="C108" s="2">
        <v>20012618</v>
      </c>
      <c r="D108" s="3">
        <v>45124.395127314812</v>
      </c>
      <c r="E108" s="13">
        <v>45112.333333333336</v>
      </c>
      <c r="F108" s="13">
        <v>45114.6875</v>
      </c>
      <c r="G108" s="2">
        <v>-24</v>
      </c>
      <c r="H108" s="2" t="str">
        <f>"Waterman, Stephanie (DSHS/BHA/WSH)"</f>
        <v>Waterman, Stephanie (DSHS/BHA/WSH)</v>
      </c>
      <c r="I108" s="3">
        <v>45124.395486111112</v>
      </c>
      <c r="J108" s="5"/>
      <c r="K108" s="2" t="b">
        <v>0</v>
      </c>
      <c r="L108" s="2" t="str">
        <f t="shared" si="19"/>
        <v>Approved</v>
      </c>
      <c r="M108" s="2" t="str">
        <f t="shared" si="18"/>
        <v>Posted to HRMS</v>
      </c>
      <c r="N108" s="2" t="str">
        <f>"Vacation"</f>
        <v>Vacation</v>
      </c>
      <c r="O108" s="2"/>
      <c r="P108" s="2" t="str">
        <f>"9003"</f>
        <v>9003</v>
      </c>
      <c r="Q108" s="10">
        <v>45124.500891203701</v>
      </c>
    </row>
    <row r="109" spans="1:17" ht="15" thickBot="1" x14ac:dyDescent="0.4">
      <c r="A109" s="2">
        <v>18344673</v>
      </c>
      <c r="B109" s="2" t="str">
        <f t="shared" si="17"/>
        <v>Daniel Kresse</v>
      </c>
      <c r="C109" s="2">
        <v>20012618</v>
      </c>
      <c r="D109" s="3">
        <v>45086.51394675926</v>
      </c>
      <c r="E109" s="13">
        <v>45128.333333333336</v>
      </c>
      <c r="F109" s="13">
        <v>45131.6875</v>
      </c>
      <c r="G109" s="2">
        <v>-16</v>
      </c>
      <c r="H109" s="2" t="str">
        <f>"Waterman, Stephanie (DSHS/BHA/WSH)"</f>
        <v>Waterman, Stephanie (DSHS/BHA/WSH)</v>
      </c>
      <c r="I109" s="3">
        <v>45089.564618055556</v>
      </c>
      <c r="J109" s="5"/>
      <c r="K109" s="2" t="b">
        <v>0</v>
      </c>
      <c r="L109" s="2" t="str">
        <f t="shared" si="19"/>
        <v>Approved</v>
      </c>
      <c r="M109" s="2" t="str">
        <f t="shared" si="18"/>
        <v>Posted to HRMS</v>
      </c>
      <c r="N109" s="2" t="str">
        <f>"Vacation"</f>
        <v>Vacation</v>
      </c>
      <c r="O109" s="2"/>
      <c r="P109" s="2" t="str">
        <f>"9003"</f>
        <v>9003</v>
      </c>
      <c r="Q109" s="10">
        <v>45132.46402777778</v>
      </c>
    </row>
    <row r="110" spans="1:17" ht="15" thickBot="1" x14ac:dyDescent="0.4">
      <c r="A110" s="2">
        <v>17736822</v>
      </c>
      <c r="B110" s="2" t="str">
        <f t="shared" si="17"/>
        <v>Daniel Kresse</v>
      </c>
      <c r="C110" s="2">
        <v>20012618</v>
      </c>
      <c r="D110" s="3">
        <v>44949.484120370369</v>
      </c>
      <c r="E110" s="13">
        <v>45145.333333333336</v>
      </c>
      <c r="F110" s="13">
        <v>45153.6875</v>
      </c>
      <c r="G110" s="2">
        <v>-56</v>
      </c>
      <c r="H110" s="2" t="str">
        <f>"Holt, Steffanee (DSHS/BHA/WSH)"</f>
        <v>Holt, Steffanee (DSHS/BHA/WSH)</v>
      </c>
      <c r="I110" s="3">
        <v>44949.485092592593</v>
      </c>
      <c r="J110" s="5" t="str">
        <f>"Sorry last one haha!"</f>
        <v>Sorry last one haha!</v>
      </c>
      <c r="K110" s="2" t="b">
        <v>0</v>
      </c>
      <c r="L110" s="2" t="str">
        <f t="shared" si="19"/>
        <v>Approved</v>
      </c>
      <c r="M110" s="2" t="str">
        <f t="shared" si="18"/>
        <v>Posted to HRMS</v>
      </c>
      <c r="N110" s="2" t="str">
        <f>"Vacation"</f>
        <v>Vacation</v>
      </c>
      <c r="O110" s="2"/>
      <c r="P110" s="2" t="str">
        <f>"9003"</f>
        <v>9003</v>
      </c>
      <c r="Q110" s="10">
        <v>45146.627418981479</v>
      </c>
    </row>
    <row r="111" spans="1:17" ht="15" thickBot="1" x14ac:dyDescent="0.4">
      <c r="A111" s="2">
        <v>18861859</v>
      </c>
      <c r="B111" s="2" t="str">
        <f t="shared" si="17"/>
        <v>Daniel Kresse</v>
      </c>
      <c r="C111" s="2">
        <v>20012618</v>
      </c>
      <c r="D111" s="3">
        <v>45202.733680555553</v>
      </c>
      <c r="E111" s="13">
        <v>45203.333333333336</v>
      </c>
      <c r="F111" s="13">
        <v>45203.6875</v>
      </c>
      <c r="G111" s="2">
        <v>-8</v>
      </c>
      <c r="H111" s="2" t="str">
        <f>"Waterman, Stephanie (DSHS/BHA/WSH)"</f>
        <v>Waterman, Stephanie (DSHS/BHA/WSH)</v>
      </c>
      <c r="I111" s="3">
        <v>45203.563483796293</v>
      </c>
      <c r="J111" s="5"/>
      <c r="K111" s="2" t="b">
        <v>0</v>
      </c>
      <c r="L111" s="2" t="str">
        <f t="shared" si="19"/>
        <v>Approved</v>
      </c>
      <c r="M111" s="2" t="str">
        <f t="shared" si="18"/>
        <v>Posted to HRMS</v>
      </c>
      <c r="N111" s="2" t="str">
        <f>"Sick"</f>
        <v>Sick</v>
      </c>
      <c r="O111" s="2" t="str">
        <f>"Preventative Care Self"</f>
        <v>Preventative Care Self</v>
      </c>
      <c r="P111" s="2" t="str">
        <f>"9060"</f>
        <v>9060</v>
      </c>
      <c r="Q111" s="10">
        <v>45210.463518518518</v>
      </c>
    </row>
    <row r="112" spans="1:17" ht="15" thickBot="1" x14ac:dyDescent="0.4">
      <c r="A112" s="2">
        <v>19021385</v>
      </c>
      <c r="B112" s="2" t="str">
        <f t="shared" si="17"/>
        <v>Daniel Kresse</v>
      </c>
      <c r="C112" s="2">
        <v>20012618</v>
      </c>
      <c r="D112" s="3">
        <v>45243.497453703705</v>
      </c>
      <c r="E112" s="13">
        <v>45274.333333333336</v>
      </c>
      <c r="F112" s="13">
        <v>45274.6875</v>
      </c>
      <c r="G112" s="2">
        <v>-8</v>
      </c>
      <c r="H112" s="2" t="str">
        <f>"Waterman, Stephanie (DSHS/BHA/WSH)"</f>
        <v>Waterman, Stephanie (DSHS/BHA/WSH)</v>
      </c>
      <c r="I112" s="3">
        <v>45243.506898148145</v>
      </c>
      <c r="J112" s="5" t="str">
        <f>"Turns out our flight leaves Thursday (glad I checked lol)"</f>
        <v>Turns out our flight leaves Thursday (glad I checked lol)</v>
      </c>
      <c r="K112" s="2" t="b">
        <v>0</v>
      </c>
      <c r="L112" s="2" t="str">
        <f t="shared" si="19"/>
        <v>Approved</v>
      </c>
      <c r="M112" s="2" t="str">
        <f t="shared" si="18"/>
        <v>Posted to HRMS</v>
      </c>
      <c r="N112" s="2" t="str">
        <f>"Vacation"</f>
        <v>Vacation</v>
      </c>
      <c r="O112" s="2"/>
      <c r="P112" s="2" t="str">
        <f>"9003"</f>
        <v>9003</v>
      </c>
      <c r="Q112" s="10">
        <v>45273.609652777777</v>
      </c>
    </row>
    <row r="113" spans="1:17" ht="15" thickBot="1" x14ac:dyDescent="0.4">
      <c r="A113" s="2">
        <v>18821798</v>
      </c>
      <c r="B113" s="2" t="str">
        <f t="shared" si="17"/>
        <v>Daniel Kresse</v>
      </c>
      <c r="C113" s="2">
        <v>20012618</v>
      </c>
      <c r="D113" s="3">
        <v>45189.485185185185</v>
      </c>
      <c r="E113" s="13">
        <v>45275.333333333336</v>
      </c>
      <c r="F113" s="13">
        <v>45275.6875</v>
      </c>
      <c r="G113" s="2">
        <v>-8</v>
      </c>
      <c r="H113" s="2" t="str">
        <f>"Waterman, Stephanie (DSHS/BHA/WSH)"</f>
        <v>Waterman, Stephanie (DSHS/BHA/WSH)</v>
      </c>
      <c r="I113" s="3">
        <v>45189.491087962961</v>
      </c>
      <c r="J113" s="5"/>
      <c r="K113" s="2" t="b">
        <v>0</v>
      </c>
      <c r="L113" s="2" t="str">
        <f t="shared" si="19"/>
        <v>Approved</v>
      </c>
      <c r="M113" s="2" t="str">
        <f t="shared" si="18"/>
        <v>Posted to HRMS</v>
      </c>
      <c r="N113" s="2" t="str">
        <f>"Personal Holiday"</f>
        <v>Personal Holiday</v>
      </c>
      <c r="O113" s="2"/>
      <c r="P113" s="2" t="str">
        <f>"9047"</f>
        <v>9047</v>
      </c>
      <c r="Q113" s="10">
        <v>45273.609652777777</v>
      </c>
    </row>
    <row r="114" spans="1:17" ht="15" thickBot="1" x14ac:dyDescent="0.4">
      <c r="A114" s="2">
        <v>18015615</v>
      </c>
      <c r="B114" s="2" t="str">
        <f t="shared" si="17"/>
        <v>Daniel Kresse</v>
      </c>
      <c r="C114" s="2">
        <v>20012618</v>
      </c>
      <c r="D114" s="3">
        <v>45005.445879629631</v>
      </c>
      <c r="E114" s="13">
        <v>45278.333333333336</v>
      </c>
      <c r="F114" s="13">
        <v>45289.6875</v>
      </c>
      <c r="G114" s="2">
        <v>-72</v>
      </c>
      <c r="H114" s="2" t="str">
        <f>"Waterman, Stephanie (DSHS/BHA/WSH)"</f>
        <v>Waterman, Stephanie (DSHS/BHA/WSH)</v>
      </c>
      <c r="I114" s="3">
        <v>45005.467592592591</v>
      </c>
      <c r="J114" s="5"/>
      <c r="K114" s="2" t="b">
        <v>0</v>
      </c>
      <c r="L114" s="2" t="str">
        <f t="shared" si="19"/>
        <v>Approved</v>
      </c>
      <c r="M114" s="2" t="str">
        <f t="shared" si="18"/>
        <v>Posted to HRMS</v>
      </c>
      <c r="N114" s="2" t="str">
        <f>"Vacation"</f>
        <v>Vacation</v>
      </c>
      <c r="O114" s="2"/>
      <c r="P114" s="2" t="str">
        <f>"9003"</f>
        <v>9003</v>
      </c>
      <c r="Q114" s="10">
        <v>45289.458680555559</v>
      </c>
    </row>
    <row r="115" spans="1:17" ht="15" thickBot="1" x14ac:dyDescent="0.4">
      <c r="A115" s="2">
        <v>19260295</v>
      </c>
      <c r="B115" s="2" t="str">
        <f t="shared" si="17"/>
        <v>Daniel Kresse</v>
      </c>
      <c r="C115" s="2">
        <v>20012618</v>
      </c>
      <c r="D115" s="3">
        <v>45292.104178240741</v>
      </c>
      <c r="E115" s="14">
        <v>45292</v>
      </c>
      <c r="F115" s="14">
        <v>45292</v>
      </c>
      <c r="G115" s="2">
        <v>1</v>
      </c>
      <c r="H115" s="2"/>
      <c r="I115" s="2"/>
      <c r="J115" s="5" t="str">
        <f>"Added by Leave Bot"</f>
        <v>Added by Leave Bot</v>
      </c>
      <c r="K115" s="2" t="b">
        <v>0</v>
      </c>
      <c r="L115" s="2" t="str">
        <f>"N/A"</f>
        <v>N/A</v>
      </c>
      <c r="M115" s="2" t="str">
        <f t="shared" si="18"/>
        <v>Posted to HRMS</v>
      </c>
      <c r="N115" s="2" t="str">
        <f>"Personal Holiday"</f>
        <v>Personal Holiday</v>
      </c>
      <c r="O115" s="2" t="str">
        <f>"Leave Accrual"</f>
        <v>Leave Accrual</v>
      </c>
      <c r="P115" s="2" t="str">
        <f>"N/A"</f>
        <v>N/A</v>
      </c>
      <c r="Q115" s="10">
        <v>45292.104178240741</v>
      </c>
    </row>
    <row r="116" spans="1:17" ht="15" thickBot="1" x14ac:dyDescent="0.4">
      <c r="A116" s="2">
        <v>19646273</v>
      </c>
      <c r="B116" s="2" t="str">
        <f t="shared" si="17"/>
        <v>Daniel Kresse</v>
      </c>
      <c r="C116" s="2">
        <v>20012618</v>
      </c>
      <c r="D116" s="3">
        <v>45366.573495370372</v>
      </c>
      <c r="E116" s="13">
        <v>45351.333333333336</v>
      </c>
      <c r="F116" s="13">
        <v>45351.6875</v>
      </c>
      <c r="G116" s="2">
        <v>-8</v>
      </c>
      <c r="H116" s="2" t="str">
        <f>"Waterman, Stephanie (DSHS/BHA/WSH)"</f>
        <v>Waterman, Stephanie (DSHS/BHA/WSH)</v>
      </c>
      <c r="I116" s="3">
        <v>45366.583912037036</v>
      </c>
      <c r="J116" s="5"/>
      <c r="K116" s="2" t="b">
        <v>0</v>
      </c>
      <c r="L116" s="2" t="str">
        <f>"Approved"</f>
        <v>Approved</v>
      </c>
      <c r="M116" s="2" t="str">
        <f t="shared" si="18"/>
        <v>Posted to HRMS</v>
      </c>
      <c r="N116" s="2" t="str">
        <f>"Vacation"</f>
        <v>Vacation</v>
      </c>
      <c r="O116" s="2"/>
      <c r="P116" s="2" t="str">
        <f>"9003"</f>
        <v>9003</v>
      </c>
      <c r="Q116" s="10">
        <v>45491.382905092592</v>
      </c>
    </row>
    <row r="117" spans="1:17" ht="29.5" thickBot="1" x14ac:dyDescent="0.4">
      <c r="A117" s="2">
        <v>19646264</v>
      </c>
      <c r="B117" s="2" t="str">
        <f t="shared" si="17"/>
        <v>Daniel Kresse</v>
      </c>
      <c r="C117" s="2">
        <v>20012618</v>
      </c>
      <c r="D117" s="3">
        <v>45366.572754629633</v>
      </c>
      <c r="E117" s="13">
        <v>45351.333333333336</v>
      </c>
      <c r="F117" s="13">
        <v>45352.6875</v>
      </c>
      <c r="G117" s="2">
        <v>-16</v>
      </c>
      <c r="H117" s="2"/>
      <c r="I117" s="2"/>
      <c r="J117" s="5" t="str">
        <f>"3/15/2024 1:44:46 PM: [Stephanie M. Waterman] Cancellation notice for slip #19375344. Will resubmit"</f>
        <v>3/15/2024 1:44:46 PM: [Stephanie M. Waterman] Cancellation notice for slip #19375344. Will resubmit</v>
      </c>
      <c r="K117" s="2" t="b">
        <v>0</v>
      </c>
      <c r="L117" s="2" t="str">
        <f>"N/A"</f>
        <v>N/A</v>
      </c>
      <c r="M117" s="2" t="str">
        <f t="shared" si="18"/>
        <v>Posted to HRMS</v>
      </c>
      <c r="N117" s="2" t="str">
        <f>"** Cancelled Leave **"</f>
        <v>** Cancelled Leave **</v>
      </c>
      <c r="O117" s="2"/>
      <c r="P117" s="2" t="str">
        <f>"N/A"</f>
        <v>N/A</v>
      </c>
      <c r="Q117" s="10">
        <v>45497.639722222222</v>
      </c>
    </row>
    <row r="118" spans="1:17" ht="15" thickBot="1" x14ac:dyDescent="0.4">
      <c r="A118" s="2">
        <v>19646277</v>
      </c>
      <c r="B118" s="2" t="str">
        <f t="shared" si="17"/>
        <v>Daniel Kresse</v>
      </c>
      <c r="C118" s="2">
        <v>20012618</v>
      </c>
      <c r="D118" s="3">
        <v>45366.573680555557</v>
      </c>
      <c r="E118" s="13">
        <v>45352.333333333336</v>
      </c>
      <c r="F118" s="13">
        <v>45352.6875</v>
      </c>
      <c r="G118" s="2">
        <v>-8</v>
      </c>
      <c r="H118" s="2" t="str">
        <f t="shared" ref="H118:H123" si="20">"Waterman, Stephanie (DSHS/BHA/WSH)"</f>
        <v>Waterman, Stephanie (DSHS/BHA/WSH)</v>
      </c>
      <c r="I118" s="3">
        <v>45366.58394675926</v>
      </c>
      <c r="J118" s="5"/>
      <c r="K118" s="2" t="b">
        <v>0</v>
      </c>
      <c r="L118" s="2" t="str">
        <f t="shared" ref="L118:L123" si="21">"Approved"</f>
        <v>Approved</v>
      </c>
      <c r="M118" s="2" t="str">
        <f t="shared" si="18"/>
        <v>Posted to HRMS</v>
      </c>
      <c r="N118" s="2" t="str">
        <f>"Vacation"</f>
        <v>Vacation</v>
      </c>
      <c r="O118" s="2"/>
      <c r="P118" s="2" t="str">
        <f>"9003"</f>
        <v>9003</v>
      </c>
      <c r="Q118" s="10">
        <v>45366.611562500002</v>
      </c>
    </row>
    <row r="119" spans="1:17" ht="15" thickBot="1" x14ac:dyDescent="0.4">
      <c r="A119" s="2">
        <v>19726539</v>
      </c>
      <c r="B119" s="2" t="str">
        <f t="shared" si="17"/>
        <v>Daniel Kresse</v>
      </c>
      <c r="C119" s="2">
        <v>20012618</v>
      </c>
      <c r="D119" s="3">
        <v>45379.554560185185</v>
      </c>
      <c r="E119" s="13">
        <v>45372.333333333336</v>
      </c>
      <c r="F119" s="13">
        <v>45372.6875</v>
      </c>
      <c r="G119" s="2">
        <v>-8</v>
      </c>
      <c r="H119" s="2" t="str">
        <f t="shared" si="20"/>
        <v>Waterman, Stephanie (DSHS/BHA/WSH)</v>
      </c>
      <c r="I119" s="3">
        <v>45379.602951388886</v>
      </c>
      <c r="J119" s="5"/>
      <c r="K119" s="2" t="b">
        <v>0</v>
      </c>
      <c r="L119" s="2" t="str">
        <f t="shared" si="21"/>
        <v>Approved</v>
      </c>
      <c r="M119" s="2" t="str">
        <f t="shared" si="18"/>
        <v>Posted to HRMS</v>
      </c>
      <c r="N119" s="2" t="str">
        <f>"Sick"</f>
        <v>Sick</v>
      </c>
      <c r="O119" s="2" t="str">
        <f>"Preventative Care Relative/Hshld"</f>
        <v>Preventative Care Relative/Hshld</v>
      </c>
      <c r="P119" s="2" t="str">
        <f>"9075"</f>
        <v>9075</v>
      </c>
      <c r="Q119" s="10">
        <v>45380.440300925926</v>
      </c>
    </row>
    <row r="120" spans="1:17" ht="15" thickBot="1" x14ac:dyDescent="0.4">
      <c r="A120" s="2">
        <v>19855994</v>
      </c>
      <c r="B120" s="2" t="str">
        <f t="shared" si="17"/>
        <v>Daniel Kresse</v>
      </c>
      <c r="C120" s="2">
        <v>20012618</v>
      </c>
      <c r="D120" s="3">
        <v>45406.409942129627</v>
      </c>
      <c r="E120" s="13">
        <v>45404.333333333336</v>
      </c>
      <c r="F120" s="13">
        <v>45404.6875</v>
      </c>
      <c r="G120" s="2">
        <v>-8</v>
      </c>
      <c r="H120" s="2" t="str">
        <f t="shared" si="20"/>
        <v>Waterman, Stephanie (DSHS/BHA/WSH)</v>
      </c>
      <c r="I120" s="3">
        <v>45406.478634259256</v>
      </c>
      <c r="J120" s="5"/>
      <c r="K120" s="2" t="b">
        <v>0</v>
      </c>
      <c r="L120" s="2" t="str">
        <f t="shared" si="21"/>
        <v>Approved</v>
      </c>
      <c r="M120" s="2" t="str">
        <f t="shared" si="18"/>
        <v>Posted to HRMS</v>
      </c>
      <c r="N120" s="2" t="str">
        <f>"Sick"</f>
        <v>Sick</v>
      </c>
      <c r="O120" s="2" t="str">
        <f>"Preventative Care Self"</f>
        <v>Preventative Care Self</v>
      </c>
      <c r="P120" s="2" t="str">
        <f>"9060"</f>
        <v>9060</v>
      </c>
      <c r="Q120" s="10">
        <v>45413.389004629629</v>
      </c>
    </row>
    <row r="121" spans="1:17" ht="15" thickBot="1" x14ac:dyDescent="0.4">
      <c r="A121" s="2">
        <v>19306089</v>
      </c>
      <c r="B121" s="2" t="str">
        <f t="shared" si="17"/>
        <v>Daniel Kresse</v>
      </c>
      <c r="C121" s="2">
        <v>20012618</v>
      </c>
      <c r="D121" s="3">
        <v>45299.482106481482</v>
      </c>
      <c r="E121" s="13">
        <v>45460.333333333336</v>
      </c>
      <c r="F121" s="13">
        <v>45464.6875</v>
      </c>
      <c r="G121" s="2">
        <v>-32</v>
      </c>
      <c r="H121" s="2" t="str">
        <f t="shared" si="20"/>
        <v>Waterman, Stephanie (DSHS/BHA/WSH)</v>
      </c>
      <c r="I121" s="3">
        <v>45299.484131944446</v>
      </c>
      <c r="J121" s="5"/>
      <c r="K121" s="2" t="b">
        <v>0</v>
      </c>
      <c r="L121" s="2" t="str">
        <f t="shared" si="21"/>
        <v>Approved</v>
      </c>
      <c r="M121" s="2" t="str">
        <f t="shared" si="18"/>
        <v>Posted to HRMS</v>
      </c>
      <c r="N121" s="2" t="str">
        <f>"Vacation"</f>
        <v>Vacation</v>
      </c>
      <c r="O121" s="2"/>
      <c r="P121" s="2" t="str">
        <f>"9003"</f>
        <v>9003</v>
      </c>
      <c r="Q121" s="10">
        <v>45474.600648148145</v>
      </c>
    </row>
    <row r="122" spans="1:17" ht="29.5" thickBot="1" x14ac:dyDescent="0.4">
      <c r="A122" s="2">
        <v>20041081</v>
      </c>
      <c r="B122" s="2" t="str">
        <f t="shared" si="17"/>
        <v>Daniel Kresse</v>
      </c>
      <c r="C122" s="2">
        <v>20012618</v>
      </c>
      <c r="D122" s="3">
        <v>45448.488726851851</v>
      </c>
      <c r="E122" s="13">
        <v>45470.333333333336</v>
      </c>
      <c r="F122" s="13">
        <v>45470.6875</v>
      </c>
      <c r="G122" s="2">
        <v>-8</v>
      </c>
      <c r="H122" s="2" t="str">
        <f t="shared" si="20"/>
        <v>Waterman, Stephanie (DSHS/BHA/WSH)</v>
      </c>
      <c r="I122" s="3">
        <v>45448.491099537037</v>
      </c>
      <c r="J122" s="5" t="str">
        <f>"Reminded me to do this LOL. Gotta use my day before it expires anyway &gt;.&gt;"</f>
        <v>Reminded me to do this LOL. Gotta use my day before it expires anyway &gt;.&gt;</v>
      </c>
      <c r="K122" s="2" t="b">
        <v>0</v>
      </c>
      <c r="L122" s="2" t="str">
        <f t="shared" si="21"/>
        <v>Approved</v>
      </c>
      <c r="M122" s="2" t="str">
        <f t="shared" si="18"/>
        <v>Posted to HRMS</v>
      </c>
      <c r="N122" s="2" t="str">
        <f>"Personal Leave"</f>
        <v>Personal Leave</v>
      </c>
      <c r="O122" s="2" t="str">
        <f>"Day (Rep)"</f>
        <v>Day (Rep)</v>
      </c>
      <c r="P122" s="2" t="str">
        <f>"9079"</f>
        <v>9079</v>
      </c>
      <c r="Q122" s="10">
        <v>45474.600648148145</v>
      </c>
    </row>
    <row r="123" spans="1:17" ht="29.5" thickBot="1" x14ac:dyDescent="0.4">
      <c r="A123" s="2">
        <v>20138414</v>
      </c>
      <c r="B123" s="2" t="str">
        <f t="shared" si="17"/>
        <v>Daniel Kresse</v>
      </c>
      <c r="C123" s="2">
        <v>20012618</v>
      </c>
      <c r="D123" s="3">
        <v>45466.595173611109</v>
      </c>
      <c r="E123" s="13">
        <v>45471.333333333336</v>
      </c>
      <c r="F123" s="13">
        <v>45471.6875</v>
      </c>
      <c r="G123" s="2">
        <v>-8</v>
      </c>
      <c r="H123" s="2" t="str">
        <f t="shared" si="20"/>
        <v>Waterman, Stephanie (DSHS/BHA/WSH)</v>
      </c>
      <c r="I123" s="3">
        <v>45467.473958333336</v>
      </c>
      <c r="J123" s="5" t="str">
        <f>"Wife is taking me to the casino (and just told me haha). Thanks!"</f>
        <v>Wife is taking me to the casino (and just told me haha). Thanks!</v>
      </c>
      <c r="K123" s="2" t="b">
        <v>0</v>
      </c>
      <c r="L123" s="2" t="str">
        <f t="shared" si="21"/>
        <v>Approved</v>
      </c>
      <c r="M123" s="2" t="str">
        <f t="shared" si="18"/>
        <v>Posted to HRMS</v>
      </c>
      <c r="N123" s="2" t="str">
        <f>"Vacation"</f>
        <v>Vacation</v>
      </c>
      <c r="O123" s="2"/>
      <c r="P123" s="2" t="str">
        <f>"9003"</f>
        <v>9003</v>
      </c>
      <c r="Q123" s="10">
        <v>45474.600648148145</v>
      </c>
    </row>
    <row r="124" spans="1:17" ht="15" thickBot="1" x14ac:dyDescent="0.4">
      <c r="A124" s="2">
        <v>20174003</v>
      </c>
      <c r="B124" s="2" t="str">
        <f t="shared" si="17"/>
        <v>Daniel Kresse</v>
      </c>
      <c r="C124" s="2">
        <v>20012618</v>
      </c>
      <c r="D124" s="3">
        <v>45474.104189814818</v>
      </c>
      <c r="E124" s="14">
        <v>45474</v>
      </c>
      <c r="F124" s="14">
        <v>45474</v>
      </c>
      <c r="G124" s="2">
        <v>1</v>
      </c>
      <c r="H124" s="2"/>
      <c r="I124" s="2"/>
      <c r="J124" s="5" t="str">
        <f>"Added by Leave Bot"</f>
        <v>Added by Leave Bot</v>
      </c>
      <c r="K124" s="2" t="b">
        <v>0</v>
      </c>
      <c r="L124" s="2" t="str">
        <f>"N/A"</f>
        <v>N/A</v>
      </c>
      <c r="M124" s="2" t="str">
        <f t="shared" si="18"/>
        <v>Posted to HRMS</v>
      </c>
      <c r="N124" s="2" t="str">
        <f>"Personal Leave"</f>
        <v>Personal Leave</v>
      </c>
      <c r="O124" s="2" t="str">
        <f>"Leave Accrual"</f>
        <v>Leave Accrual</v>
      </c>
      <c r="P124" s="2" t="str">
        <f>"N/A"</f>
        <v>N/A</v>
      </c>
      <c r="Q124" s="10">
        <v>45474.104189814818</v>
      </c>
    </row>
    <row r="125" spans="1:17" ht="15" thickBot="1" x14ac:dyDescent="0.4">
      <c r="A125" s="2">
        <v>19851484</v>
      </c>
      <c r="B125" s="2" t="str">
        <f t="shared" si="17"/>
        <v>Daniel Kresse</v>
      </c>
      <c r="C125" s="2">
        <v>20012618</v>
      </c>
      <c r="D125" s="3">
        <v>45405.359942129631</v>
      </c>
      <c r="E125" s="13">
        <v>45475.333333333336</v>
      </c>
      <c r="F125" s="13">
        <v>45482.6875</v>
      </c>
      <c r="G125" s="2">
        <v>-40</v>
      </c>
      <c r="H125" s="2" t="str">
        <f>"Waterman, Stephanie (DSHS/BHA/WSH)"</f>
        <v>Waterman, Stephanie (DSHS/BHA/WSH)</v>
      </c>
      <c r="I125" s="3">
        <v>45405.368692129632</v>
      </c>
      <c r="J125" s="5"/>
      <c r="K125" s="2" t="b">
        <v>0</v>
      </c>
      <c r="L125" s="2" t="str">
        <f>"Approved"</f>
        <v>Approved</v>
      </c>
      <c r="M125" s="2" t="str">
        <f t="shared" si="18"/>
        <v>Posted to HRMS</v>
      </c>
      <c r="N125" s="2" t="str">
        <f>"Vacation"</f>
        <v>Vacation</v>
      </c>
      <c r="O125" s="2"/>
      <c r="P125" s="2" t="str">
        <f>"9003"</f>
        <v>9003</v>
      </c>
      <c r="Q125" s="10">
        <v>45485.505243055559</v>
      </c>
    </row>
    <row r="126" spans="1:17" ht="15" thickBot="1" x14ac:dyDescent="0.4">
      <c r="A126" s="2">
        <v>19851492</v>
      </c>
      <c r="B126" s="2" t="str">
        <f t="shared" si="17"/>
        <v>Daniel Kresse</v>
      </c>
      <c r="C126" s="2">
        <v>20012618</v>
      </c>
      <c r="D126" s="3">
        <v>45405.360671296294</v>
      </c>
      <c r="E126" s="13">
        <v>45495.333333333336</v>
      </c>
      <c r="F126" s="13">
        <v>45499.6875</v>
      </c>
      <c r="G126" s="2">
        <v>-40</v>
      </c>
      <c r="H126" s="2" t="str">
        <f>"Waterman, Stephanie (DSHS/BHA/WSH)"</f>
        <v>Waterman, Stephanie (DSHS/BHA/WSH)</v>
      </c>
      <c r="I126" s="3">
        <v>45405.368773148148</v>
      </c>
      <c r="J126" s="5"/>
      <c r="K126" s="2" t="b">
        <v>0</v>
      </c>
      <c r="L126" s="2" t="str">
        <f>"Approved"</f>
        <v>Approved</v>
      </c>
      <c r="M126" s="2" t="str">
        <f t="shared" si="18"/>
        <v>Posted to HRMS</v>
      </c>
      <c r="N126" s="2" t="str">
        <f>"Vacation"</f>
        <v>Vacation</v>
      </c>
      <c r="O126" s="2"/>
      <c r="P126" s="2" t="str">
        <f>"9003"</f>
        <v>9003</v>
      </c>
      <c r="Q126" s="10">
        <v>45502.444409722222</v>
      </c>
    </row>
    <row r="127" spans="1:17" ht="15" thickBot="1" x14ac:dyDescent="0.4">
      <c r="A127" s="2">
        <v>20335586</v>
      </c>
      <c r="B127" s="2" t="str">
        <f t="shared" si="17"/>
        <v>Daniel Kresse</v>
      </c>
      <c r="C127" s="2">
        <v>20012618</v>
      </c>
      <c r="D127" s="3">
        <v>45506.489583333336</v>
      </c>
      <c r="E127" s="13">
        <v>45506.333333333336</v>
      </c>
      <c r="F127" s="13">
        <v>45506.4375</v>
      </c>
      <c r="G127" s="2">
        <v>-2.5</v>
      </c>
      <c r="H127" s="2" t="str">
        <f>"Holt, Steffanee (DSHS/BHA/WSH)"</f>
        <v>Holt, Steffanee (DSHS/BHA/WSH)</v>
      </c>
      <c r="I127" s="3">
        <v>45507.700902777775</v>
      </c>
      <c r="J127" s="5" t="str">
        <f>"Dentist appt (bit into something and it punished me)."</f>
        <v>Dentist appt (bit into something and it punished me).</v>
      </c>
      <c r="K127" s="2" t="b">
        <v>0</v>
      </c>
      <c r="L127" s="2" t="str">
        <f>"Approved"</f>
        <v>Approved</v>
      </c>
      <c r="M127" s="2" t="str">
        <f t="shared" si="18"/>
        <v>Posted to HRMS</v>
      </c>
      <c r="N127" s="2" t="str">
        <f>"Sick"</f>
        <v>Sick</v>
      </c>
      <c r="O127" s="2" t="str">
        <f>"Preventative Care Self"</f>
        <v>Preventative Care Self</v>
      </c>
      <c r="P127" s="2" t="str">
        <f>"9060"</f>
        <v>9060</v>
      </c>
      <c r="Q127" s="10">
        <v>45513.603067129632</v>
      </c>
    </row>
    <row r="128" spans="1:17" ht="29.5" thickBot="1" x14ac:dyDescent="0.4">
      <c r="A128" s="2">
        <v>19881109</v>
      </c>
      <c r="B128" s="2" t="str">
        <f t="shared" si="17"/>
        <v>Daniel Kresse</v>
      </c>
      <c r="C128" s="2">
        <v>20012618</v>
      </c>
      <c r="D128" s="3">
        <v>45413.47896990741</v>
      </c>
      <c r="E128" s="13">
        <v>45510.333333333336</v>
      </c>
      <c r="F128" s="13">
        <v>45519.6875</v>
      </c>
      <c r="G128" s="2">
        <v>-64</v>
      </c>
      <c r="H128" s="2" t="str">
        <f>"Rawlings, Shannon (DSHS/BHA/WSH)"</f>
        <v>Rawlings, Shannon (DSHS/BHA/WSH)</v>
      </c>
      <c r="I128" s="3">
        <v>45414.629895833335</v>
      </c>
      <c r="J128" s="5" t="str">
        <f>"5/1/2024 11:29:43 AM: [Daniel R. Kresse] Cancellation notice for slip #19856224."</f>
        <v>5/1/2024 11:29:43 AM: [Daniel R. Kresse] Cancellation notice for slip #19856224.</v>
      </c>
      <c r="K128" s="2" t="b">
        <v>0</v>
      </c>
      <c r="L128" s="2" t="str">
        <f>"Approved"</f>
        <v>Approved</v>
      </c>
      <c r="M128" s="2" t="str">
        <f t="shared" si="18"/>
        <v>Posted to HRMS</v>
      </c>
      <c r="N128" s="2" t="str">
        <f>"** Cancelled Leave **"</f>
        <v>** Cancelled Leave **</v>
      </c>
      <c r="O128" s="2"/>
      <c r="P128" s="2" t="str">
        <f>"N/A"</f>
        <v>N/A</v>
      </c>
      <c r="Q128" s="10">
        <v>45513.603067129632</v>
      </c>
    </row>
    <row r="129" spans="1:17" ht="15" thickBot="1" x14ac:dyDescent="0.4">
      <c r="A129" s="2">
        <v>19881122</v>
      </c>
      <c r="B129" s="2" t="str">
        <f t="shared" si="17"/>
        <v>Daniel Kresse</v>
      </c>
      <c r="C129" s="2">
        <v>20012618</v>
      </c>
      <c r="D129" s="3">
        <v>45413.480127314811</v>
      </c>
      <c r="E129" s="13">
        <v>45511.333333333336</v>
      </c>
      <c r="F129" s="13">
        <v>45519.6875</v>
      </c>
      <c r="G129" s="2">
        <v>-56</v>
      </c>
      <c r="H129" s="2" t="str">
        <f>"Rawlings, Shannon (DSHS/BHA/WSH)"</f>
        <v>Rawlings, Shannon (DSHS/BHA/WSH)</v>
      </c>
      <c r="I129" s="3">
        <v>45414.63</v>
      </c>
      <c r="J129" s="5"/>
      <c r="K129" s="2" t="b">
        <v>0</v>
      </c>
      <c r="L129" s="2" t="str">
        <f>"Approved"</f>
        <v>Approved</v>
      </c>
      <c r="M129" s="2" t="str">
        <f t="shared" si="18"/>
        <v>Posted to HRMS</v>
      </c>
      <c r="N129" s="2" t="str">
        <f>"Vacation"</f>
        <v>Vacation</v>
      </c>
      <c r="O129" s="2"/>
      <c r="P129" s="2" t="str">
        <f>"9003"</f>
        <v>9003</v>
      </c>
      <c r="Q129" s="10">
        <v>45513.603067129632</v>
      </c>
    </row>
  </sheetData>
  <autoFilter ref="A1:Q129" xr:uid="{4BF56DD5-DC25-429C-9BF8-3D1FA369A6E0}">
    <sortState xmlns:xlrd2="http://schemas.microsoft.com/office/spreadsheetml/2017/richdata2" ref="A2:Q129">
      <sortCondition ref="E1:E129"/>
    </sortState>
  </autoFilter>
  <pageMargins left="0.75" right="0.75" top="1" bottom="1" header="0.5" footer="0.5"/>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771BE-843E-44CA-9AD0-2525FBF6D10A}">
  <sheetPr filterMode="1"/>
  <dimension ref="A1:U443"/>
  <sheetViews>
    <sheetView showGridLines="0" topLeftCell="M74" zoomScaleNormal="100" workbookViewId="0">
      <selection activeCell="O13" sqref="O13:O435"/>
    </sheetView>
  </sheetViews>
  <sheetFormatPr defaultRowHeight="14.5" x14ac:dyDescent="0.35"/>
  <cols>
    <col min="1" max="1" width="14.54296875" bestFit="1" customWidth="1"/>
    <col min="2" max="2" width="13.1796875" bestFit="1" customWidth="1"/>
    <col min="3" max="3" width="18.1796875" bestFit="1" customWidth="1"/>
    <col min="4" max="4" width="15.54296875" bestFit="1" customWidth="1"/>
    <col min="5" max="5" width="10.453125" bestFit="1" customWidth="1"/>
    <col min="6" max="7" width="15.54296875" bestFit="1" customWidth="1"/>
    <col min="8" max="8" width="6.453125" bestFit="1" customWidth="1"/>
    <col min="9" max="9" width="23.453125" bestFit="1" customWidth="1"/>
    <col min="10" max="10" width="36.54296875" bestFit="1" customWidth="1"/>
    <col min="11" max="11" width="23.26953125" bestFit="1" customWidth="1"/>
    <col min="12" max="12" width="32.453125" style="19" bestFit="1" customWidth="1"/>
    <col min="13" max="13" width="13.54296875" style="19" bestFit="1" customWidth="1"/>
    <col min="14" max="14" width="28.7265625" style="20" bestFit="1" customWidth="1"/>
    <col min="15" max="15" width="17.26953125" style="19" bestFit="1" customWidth="1"/>
    <col min="16" max="16" width="17.26953125" style="19" customWidth="1"/>
    <col min="17" max="17" width="34.453125" style="19" bestFit="1" customWidth="1"/>
    <col min="18" max="18" width="30.54296875" style="19" bestFit="1" customWidth="1"/>
    <col min="19" max="19" width="30.26953125" style="19" bestFit="1" customWidth="1"/>
    <col min="20" max="20" width="36.453125" style="19" customWidth="1"/>
    <col min="21" max="21" width="83.1796875" style="24" customWidth="1"/>
  </cols>
  <sheetData>
    <row r="1" spans="1:21" ht="21.75" customHeight="1" x14ac:dyDescent="0.35">
      <c r="A1" s="98" t="s">
        <v>105</v>
      </c>
      <c r="B1" s="98"/>
      <c r="C1" s="98"/>
      <c r="D1" s="98"/>
      <c r="E1" s="98"/>
      <c r="F1" s="98"/>
      <c r="G1" s="98"/>
      <c r="H1" s="98"/>
      <c r="I1" s="98"/>
      <c r="J1" s="98"/>
    </row>
    <row r="2" spans="1:21" ht="42.75" customHeight="1" x14ac:dyDescent="0.35">
      <c r="A2" s="45"/>
      <c r="B2" s="100"/>
      <c r="C2" s="100"/>
      <c r="D2" s="100"/>
      <c r="E2" s="100"/>
      <c r="F2" s="100"/>
      <c r="G2" s="100"/>
      <c r="H2" s="100"/>
      <c r="I2" s="100"/>
      <c r="J2" s="100"/>
      <c r="P2" s="23" t="s">
        <v>159</v>
      </c>
      <c r="Q2"/>
    </row>
    <row r="3" spans="1:21" x14ac:dyDescent="0.35">
      <c r="A3" s="59"/>
      <c r="B3" s="44"/>
      <c r="P3" s="22">
        <v>1200</v>
      </c>
      <c r="Q3" t="s">
        <v>66</v>
      </c>
    </row>
    <row r="4" spans="1:21" x14ac:dyDescent="0.35">
      <c r="P4" s="22">
        <v>1270</v>
      </c>
      <c r="Q4" t="s">
        <v>65</v>
      </c>
    </row>
    <row r="5" spans="1:21" x14ac:dyDescent="0.35">
      <c r="P5" s="22">
        <v>9072</v>
      </c>
      <c r="Q5" t="s">
        <v>67</v>
      </c>
    </row>
    <row r="6" spans="1:21" x14ac:dyDescent="0.35">
      <c r="P6" s="22">
        <v>1003</v>
      </c>
      <c r="Q6" t="s">
        <v>69</v>
      </c>
    </row>
    <row r="7" spans="1:21" ht="15" thickBot="1" x14ac:dyDescent="0.4">
      <c r="P7">
        <v>1198</v>
      </c>
      <c r="Q7" t="s">
        <v>68</v>
      </c>
    </row>
    <row r="8" spans="1:21" ht="15" thickBot="1" x14ac:dyDescent="0.4">
      <c r="A8" s="60" t="s">
        <v>85</v>
      </c>
      <c r="L8" s="63" t="s">
        <v>86</v>
      </c>
    </row>
    <row r="9" spans="1:21" ht="15" thickBot="1" x14ac:dyDescent="0.4">
      <c r="A9" s="61" t="s">
        <v>17</v>
      </c>
      <c r="B9" s="30" t="s">
        <v>1</v>
      </c>
      <c r="C9" s="30" t="s">
        <v>2</v>
      </c>
      <c r="D9" s="30" t="s">
        <v>3</v>
      </c>
      <c r="E9" s="30" t="s">
        <v>18</v>
      </c>
      <c r="F9" s="30" t="s">
        <v>4</v>
      </c>
      <c r="G9" s="30" t="s">
        <v>5</v>
      </c>
      <c r="H9" s="30" t="s">
        <v>6</v>
      </c>
      <c r="I9" s="30" t="s">
        <v>12</v>
      </c>
      <c r="J9" s="30" t="s">
        <v>19</v>
      </c>
      <c r="K9" s="62" t="s">
        <v>20</v>
      </c>
      <c r="L9" s="64" t="s">
        <v>98</v>
      </c>
      <c r="M9" s="65" t="s">
        <v>21</v>
      </c>
      <c r="N9" s="66" t="s">
        <v>22</v>
      </c>
      <c r="O9" s="65" t="s">
        <v>23</v>
      </c>
      <c r="P9" s="65" t="s">
        <v>32</v>
      </c>
      <c r="Q9" s="65" t="s">
        <v>63</v>
      </c>
      <c r="R9" s="65" t="s">
        <v>97</v>
      </c>
      <c r="S9" s="65" t="s">
        <v>99</v>
      </c>
      <c r="T9" s="65" t="s">
        <v>100</v>
      </c>
      <c r="U9" s="67" t="s">
        <v>30</v>
      </c>
    </row>
    <row r="10" spans="1:21" ht="15" hidden="1" thickBot="1" x14ac:dyDescent="0.4">
      <c r="A10" s="31">
        <v>34856586</v>
      </c>
      <c r="B10" s="2" t="str">
        <f t="shared" ref="B10:B73" si="0">"Daniel Kresse"</f>
        <v>Daniel Kresse</v>
      </c>
      <c r="C10" s="2">
        <v>20012618</v>
      </c>
      <c r="D10" s="3">
        <v>44013.696851851855</v>
      </c>
      <c r="E10" s="14">
        <v>43998</v>
      </c>
      <c r="F10" s="13">
        <v>43998.333333333336</v>
      </c>
      <c r="G10" s="13">
        <v>43998.6875</v>
      </c>
      <c r="H10" s="15">
        <v>8</v>
      </c>
      <c r="I10" s="2" t="str">
        <f t="shared" ref="I10:I21" si="1">"Posted to HRMS"</f>
        <v>Posted to HRMS</v>
      </c>
      <c r="J10" s="18" t="str">
        <f>"Regular Hours Worked (full time/salary)"</f>
        <v>Regular Hours Worked (full time/salary)</v>
      </c>
      <c r="K10" s="32" t="str">
        <f>"WSH-CFS F-1 DAY"</f>
        <v>WSH-CFS F-1 DAY</v>
      </c>
      <c r="L10" s="47" t="s">
        <v>25</v>
      </c>
      <c r="M10" s="17">
        <v>3</v>
      </c>
      <c r="N10" s="16" t="s">
        <v>26</v>
      </c>
      <c r="O10" s="17" t="s">
        <v>24</v>
      </c>
      <c r="P10" s="17" t="s">
        <v>24</v>
      </c>
      <c r="Q10" s="17" t="s">
        <v>24</v>
      </c>
      <c r="R10" s="17" t="s">
        <v>24</v>
      </c>
      <c r="S10" s="17" t="s">
        <v>24</v>
      </c>
      <c r="T10" s="17" t="s">
        <v>24</v>
      </c>
      <c r="U10" s="25"/>
    </row>
    <row r="11" spans="1:21" ht="15" hidden="1" thickBot="1" x14ac:dyDescent="0.4">
      <c r="A11" s="31">
        <v>34856583</v>
      </c>
      <c r="B11" s="2" t="str">
        <f t="shared" si="0"/>
        <v>Daniel Kresse</v>
      </c>
      <c r="C11" s="2">
        <v>20012618</v>
      </c>
      <c r="D11" s="3">
        <v>44013.696817129632</v>
      </c>
      <c r="E11" s="14">
        <v>43999</v>
      </c>
      <c r="F11" s="13">
        <v>43999.333333333336</v>
      </c>
      <c r="G11" s="13">
        <v>43999.6875</v>
      </c>
      <c r="H11" s="15">
        <v>8</v>
      </c>
      <c r="I11" s="2" t="str">
        <f t="shared" si="1"/>
        <v>Posted to HRMS</v>
      </c>
      <c r="J11" s="18" t="str">
        <f>"Regular Hours Worked (full time/salary)"</f>
        <v>Regular Hours Worked (full time/salary)</v>
      </c>
      <c r="K11" s="32" t="str">
        <f>"WSH-CFS F-1 DAY"</f>
        <v>WSH-CFS F-1 DAY</v>
      </c>
      <c r="L11" s="47" t="s">
        <v>27</v>
      </c>
      <c r="M11" s="17" t="s">
        <v>24</v>
      </c>
      <c r="N11" s="16" t="s">
        <v>24</v>
      </c>
      <c r="O11" s="17" t="s">
        <v>24</v>
      </c>
      <c r="P11" s="17" t="s">
        <v>24</v>
      </c>
      <c r="Q11" s="17" t="s">
        <v>24</v>
      </c>
      <c r="R11" s="17" t="s">
        <v>24</v>
      </c>
      <c r="S11" s="17" t="s">
        <v>24</v>
      </c>
      <c r="T11" s="17" t="s">
        <v>24</v>
      </c>
      <c r="U11" s="25"/>
    </row>
    <row r="12" spans="1:21" ht="15" hidden="1" thickBot="1" x14ac:dyDescent="0.4">
      <c r="A12" s="31">
        <v>34856582</v>
      </c>
      <c r="B12" s="2" t="str">
        <f t="shared" si="0"/>
        <v>Daniel Kresse</v>
      </c>
      <c r="C12" s="2">
        <v>20012618</v>
      </c>
      <c r="D12" s="3">
        <v>44013.696793981479</v>
      </c>
      <c r="E12" s="14">
        <v>44000</v>
      </c>
      <c r="F12" s="13">
        <v>44000.333333333336</v>
      </c>
      <c r="G12" s="13">
        <v>44000.6875</v>
      </c>
      <c r="H12" s="15">
        <v>8</v>
      </c>
      <c r="I12" s="2" t="str">
        <f t="shared" si="1"/>
        <v>Posted to HRMS</v>
      </c>
      <c r="J12" s="18" t="str">
        <f>"Regular Hours Worked (full time/salary)"</f>
        <v>Regular Hours Worked (full time/salary)</v>
      </c>
      <c r="K12" s="32" t="str">
        <f>"WSH-CFS F-1 DAY"</f>
        <v>WSH-CFS F-1 DAY</v>
      </c>
      <c r="L12" s="47" t="s">
        <v>25</v>
      </c>
      <c r="M12" s="17">
        <v>3</v>
      </c>
      <c r="N12" s="16" t="s">
        <v>26</v>
      </c>
      <c r="O12" s="17" t="s">
        <v>24</v>
      </c>
      <c r="P12" s="17" t="s">
        <v>24</v>
      </c>
      <c r="Q12" s="17" t="s">
        <v>24</v>
      </c>
      <c r="R12" s="17" t="s">
        <v>24</v>
      </c>
      <c r="S12" s="17" t="s">
        <v>24</v>
      </c>
      <c r="T12" s="17" t="s">
        <v>24</v>
      </c>
      <c r="U12" s="25"/>
    </row>
    <row r="13" spans="1:21" ht="15" thickBot="1" x14ac:dyDescent="0.4">
      <c r="A13" s="31">
        <v>34856580</v>
      </c>
      <c r="B13" s="2" t="str">
        <f t="shared" si="0"/>
        <v>Daniel Kresse</v>
      </c>
      <c r="C13" s="2">
        <v>20012618</v>
      </c>
      <c r="D13" s="3">
        <v>44013.696770833332</v>
      </c>
      <c r="E13" s="14">
        <v>44001</v>
      </c>
      <c r="F13" s="13">
        <v>44001.333333333336</v>
      </c>
      <c r="G13" s="13">
        <v>44001.6875</v>
      </c>
      <c r="H13" s="15">
        <v>8</v>
      </c>
      <c r="I13" s="2" t="str">
        <f t="shared" si="1"/>
        <v>Posted to HRMS</v>
      </c>
      <c r="J13" s="18" t="str">
        <f>"Regular Hours Worked (full time/salary)"</f>
        <v>Regular Hours Worked (full time/salary)</v>
      </c>
      <c r="K13" s="32" t="str">
        <f>"WSH-CFS F-1 DAY"</f>
        <v>WSH-CFS F-1 DAY</v>
      </c>
      <c r="L13" s="47" t="s">
        <v>64</v>
      </c>
      <c r="M13" s="17">
        <v>15.5</v>
      </c>
      <c r="N13" s="16" t="s">
        <v>31</v>
      </c>
      <c r="O13" s="17">
        <v>0.5</v>
      </c>
      <c r="P13" s="17" t="s">
        <v>50</v>
      </c>
      <c r="Q13" s="17">
        <v>1200</v>
      </c>
      <c r="R13" s="17">
        <v>43.04</v>
      </c>
      <c r="S13" s="17">
        <v>40.42</v>
      </c>
      <c r="T13" s="17">
        <f>(R13*O13)+(S13*O13)</f>
        <v>41.730000000000004</v>
      </c>
      <c r="U13" s="25"/>
    </row>
    <row r="14" spans="1:21" ht="15" hidden="1" thickBot="1" x14ac:dyDescent="0.4">
      <c r="A14" s="31">
        <v>34856590</v>
      </c>
      <c r="B14" s="2" t="str">
        <f t="shared" si="0"/>
        <v>Daniel Kresse</v>
      </c>
      <c r="C14" s="2">
        <v>20012618</v>
      </c>
      <c r="D14" s="3">
        <v>44013.696886574071</v>
      </c>
      <c r="E14" s="14">
        <v>44002</v>
      </c>
      <c r="F14" s="14">
        <v>44002</v>
      </c>
      <c r="G14" s="13">
        <v>44002.999305555553</v>
      </c>
      <c r="H14" s="15">
        <v>0</v>
      </c>
      <c r="I14" s="2" t="str">
        <f t="shared" si="1"/>
        <v>Posted to HRMS</v>
      </c>
      <c r="J14" s="18" t="str">
        <f>"Marked As Day Off"</f>
        <v>Marked As Day Off</v>
      </c>
      <c r="K14" s="32" t="str">
        <f>"N/A"</f>
        <v>N/A</v>
      </c>
      <c r="L14" s="47" t="s">
        <v>27</v>
      </c>
      <c r="M14" s="17" t="s">
        <v>24</v>
      </c>
      <c r="N14" s="16" t="s">
        <v>24</v>
      </c>
      <c r="O14" s="17" t="s">
        <v>24</v>
      </c>
      <c r="P14" s="17" t="s">
        <v>24</v>
      </c>
      <c r="Q14" s="17" t="s">
        <v>24</v>
      </c>
      <c r="R14" s="17" t="s">
        <v>24</v>
      </c>
      <c r="S14" s="17" t="s">
        <v>24</v>
      </c>
      <c r="T14" s="17" t="s">
        <v>24</v>
      </c>
      <c r="U14" s="25"/>
    </row>
    <row r="15" spans="1:21" ht="15" hidden="1" thickBot="1" x14ac:dyDescent="0.4">
      <c r="A15" s="31">
        <v>34856593</v>
      </c>
      <c r="B15" s="2" t="str">
        <f t="shared" si="0"/>
        <v>Daniel Kresse</v>
      </c>
      <c r="C15" s="2">
        <v>20012618</v>
      </c>
      <c r="D15" s="3">
        <v>44013.696956018517</v>
      </c>
      <c r="E15" s="14">
        <v>44003</v>
      </c>
      <c r="F15" s="14">
        <v>44003</v>
      </c>
      <c r="G15" s="13">
        <v>44003.999305555553</v>
      </c>
      <c r="H15" s="15">
        <v>0</v>
      </c>
      <c r="I15" s="2" t="str">
        <f t="shared" si="1"/>
        <v>Posted to HRMS</v>
      </c>
      <c r="J15" s="18" t="str">
        <f>"Marked As Day Off"</f>
        <v>Marked As Day Off</v>
      </c>
      <c r="K15" s="32" t="str">
        <f>"N/A"</f>
        <v>N/A</v>
      </c>
      <c r="L15" s="47" t="s">
        <v>28</v>
      </c>
      <c r="M15" s="17">
        <v>12</v>
      </c>
      <c r="N15" s="16" t="s">
        <v>26</v>
      </c>
      <c r="O15" s="17" t="s">
        <v>24</v>
      </c>
      <c r="P15" s="17" t="s">
        <v>24</v>
      </c>
      <c r="Q15" s="17" t="s">
        <v>24</v>
      </c>
      <c r="R15" s="17" t="s">
        <v>24</v>
      </c>
      <c r="S15" s="17" t="s">
        <v>24</v>
      </c>
      <c r="T15" s="17" t="s">
        <v>24</v>
      </c>
      <c r="U15" s="25"/>
    </row>
    <row r="16" spans="1:21" ht="15" hidden="1" thickBot="1" x14ac:dyDescent="0.4">
      <c r="A16" s="31">
        <v>34856579</v>
      </c>
      <c r="B16" s="2" t="str">
        <f t="shared" si="0"/>
        <v>Daniel Kresse</v>
      </c>
      <c r="C16" s="2">
        <v>20012618</v>
      </c>
      <c r="D16" s="3">
        <v>44013.696759259263</v>
      </c>
      <c r="E16" s="14">
        <v>44004</v>
      </c>
      <c r="F16" s="13">
        <v>44004.333333333336</v>
      </c>
      <c r="G16" s="13">
        <v>44004.6875</v>
      </c>
      <c r="H16" s="15">
        <v>8</v>
      </c>
      <c r="I16" s="2" t="str">
        <f t="shared" si="1"/>
        <v>Posted to HRMS</v>
      </c>
      <c r="J16" s="18" t="str">
        <f>"Regular Hours Worked (full time/salary)"</f>
        <v>Regular Hours Worked (full time/salary)</v>
      </c>
      <c r="K16" s="32" t="str">
        <f>"WSH-CFS F-1 DAY"</f>
        <v>WSH-CFS F-1 DAY</v>
      </c>
      <c r="L16" s="47" t="s">
        <v>25</v>
      </c>
      <c r="M16" s="17">
        <v>3</v>
      </c>
      <c r="N16" s="16" t="s">
        <v>26</v>
      </c>
      <c r="O16" s="17" t="s">
        <v>24</v>
      </c>
      <c r="P16" s="17" t="s">
        <v>24</v>
      </c>
      <c r="Q16" s="17" t="s">
        <v>24</v>
      </c>
      <c r="R16" s="17" t="s">
        <v>24</v>
      </c>
      <c r="S16" s="17" t="s">
        <v>24</v>
      </c>
      <c r="T16" s="17" t="s">
        <v>24</v>
      </c>
      <c r="U16" s="25"/>
    </row>
    <row r="17" spans="1:21" ht="15" thickBot="1" x14ac:dyDescent="0.4">
      <c r="A17" s="31">
        <v>34856577</v>
      </c>
      <c r="B17" s="2" t="str">
        <f t="shared" si="0"/>
        <v>Daniel Kresse</v>
      </c>
      <c r="C17" s="2">
        <v>20012618</v>
      </c>
      <c r="D17" s="3">
        <v>44013.696701388886</v>
      </c>
      <c r="E17" s="14">
        <v>44005</v>
      </c>
      <c r="F17" s="13">
        <v>44005.333333333336</v>
      </c>
      <c r="G17" s="13">
        <v>44005.6875</v>
      </c>
      <c r="H17" s="15">
        <v>8</v>
      </c>
      <c r="I17" s="2" t="str">
        <f t="shared" si="1"/>
        <v>Posted to HRMS</v>
      </c>
      <c r="J17" s="18" t="str">
        <f>"Regular Hours Worked (full time/salary)"</f>
        <v>Regular Hours Worked (full time/salary)</v>
      </c>
      <c r="K17" s="32" t="str">
        <f>"WSH-CFS F-1 DAY"</f>
        <v>WSH-CFS F-1 DAY</v>
      </c>
      <c r="L17" s="47" t="s">
        <v>64</v>
      </c>
      <c r="M17" s="17">
        <v>15.5</v>
      </c>
      <c r="N17" s="16" t="s">
        <v>31</v>
      </c>
      <c r="O17" s="17">
        <v>0.5</v>
      </c>
      <c r="P17" s="17" t="s">
        <v>50</v>
      </c>
      <c r="Q17" s="17">
        <v>1200</v>
      </c>
      <c r="R17" s="17">
        <v>43.04</v>
      </c>
      <c r="S17" s="17">
        <v>40.42</v>
      </c>
      <c r="T17" s="17">
        <f>(R17*O17)+(S17*O17)</f>
        <v>41.730000000000004</v>
      </c>
      <c r="U17" s="25"/>
    </row>
    <row r="18" spans="1:21" ht="15" hidden="1" thickBot="1" x14ac:dyDescent="0.4">
      <c r="A18" s="31">
        <v>34856575</v>
      </c>
      <c r="B18" s="2" t="str">
        <f t="shared" si="0"/>
        <v>Daniel Kresse</v>
      </c>
      <c r="C18" s="2">
        <v>20012618</v>
      </c>
      <c r="D18" s="3">
        <v>44013.69667824074</v>
      </c>
      <c r="E18" s="14">
        <v>44006</v>
      </c>
      <c r="F18" s="13">
        <v>44006.333333333336</v>
      </c>
      <c r="G18" s="13">
        <v>44006.6875</v>
      </c>
      <c r="H18" s="15">
        <v>8</v>
      </c>
      <c r="I18" s="2" t="str">
        <f t="shared" si="1"/>
        <v>Posted to HRMS</v>
      </c>
      <c r="J18" s="18" t="str">
        <f>"Regular Hours Worked (full time/salary)"</f>
        <v>Regular Hours Worked (full time/salary)</v>
      </c>
      <c r="K18" s="32" t="str">
        <f>"WSH-CFS F-1 DAY"</f>
        <v>WSH-CFS F-1 DAY</v>
      </c>
      <c r="L18" s="47" t="s">
        <v>25</v>
      </c>
      <c r="M18" s="17">
        <v>3</v>
      </c>
      <c r="N18" s="16" t="s">
        <v>26</v>
      </c>
      <c r="O18" s="17" t="s">
        <v>24</v>
      </c>
      <c r="P18" s="17" t="s">
        <v>24</v>
      </c>
      <c r="Q18" s="17" t="s">
        <v>24</v>
      </c>
      <c r="R18" s="17" t="s">
        <v>24</v>
      </c>
      <c r="S18" s="17" t="s">
        <v>24</v>
      </c>
      <c r="T18" s="17" t="s">
        <v>24</v>
      </c>
      <c r="U18" s="25"/>
    </row>
    <row r="19" spans="1:21" ht="15" hidden="1" thickBot="1" x14ac:dyDescent="0.4">
      <c r="A19" s="31">
        <v>34856574</v>
      </c>
      <c r="B19" s="2" t="str">
        <f t="shared" si="0"/>
        <v>Daniel Kresse</v>
      </c>
      <c r="C19" s="2">
        <v>20012618</v>
      </c>
      <c r="D19" s="3">
        <v>44013.696655092594</v>
      </c>
      <c r="E19" s="14">
        <v>44007</v>
      </c>
      <c r="F19" s="13">
        <v>44007.333333333336</v>
      </c>
      <c r="G19" s="13">
        <v>44007.6875</v>
      </c>
      <c r="H19" s="15">
        <v>8</v>
      </c>
      <c r="I19" s="2" t="str">
        <f t="shared" si="1"/>
        <v>Posted to HRMS</v>
      </c>
      <c r="J19" s="18" t="str">
        <f>"Regular Hours Worked (full time/salary)"</f>
        <v>Regular Hours Worked (full time/salary)</v>
      </c>
      <c r="K19" s="32" t="str">
        <f>"WSH-CFS F-1 DAY"</f>
        <v>WSH-CFS F-1 DAY</v>
      </c>
      <c r="L19" s="47" t="s">
        <v>25</v>
      </c>
      <c r="M19" s="17">
        <v>3</v>
      </c>
      <c r="N19" s="16" t="s">
        <v>26</v>
      </c>
      <c r="O19" s="17" t="s">
        <v>24</v>
      </c>
      <c r="P19" s="17" t="s">
        <v>24</v>
      </c>
      <c r="Q19" s="17" t="s">
        <v>24</v>
      </c>
      <c r="R19" s="17" t="s">
        <v>24</v>
      </c>
      <c r="S19" s="17" t="s">
        <v>24</v>
      </c>
      <c r="T19" s="17" t="s">
        <v>24</v>
      </c>
      <c r="U19" s="25"/>
    </row>
    <row r="20" spans="1:21" ht="15" hidden="1" thickBot="1" x14ac:dyDescent="0.4">
      <c r="A20" s="31">
        <v>34856597</v>
      </c>
      <c r="B20" s="2" t="str">
        <f t="shared" si="0"/>
        <v>Daniel Kresse</v>
      </c>
      <c r="C20" s="2">
        <v>20012618</v>
      </c>
      <c r="D20" s="3">
        <v>44013.697002314817</v>
      </c>
      <c r="E20" s="14">
        <v>44009</v>
      </c>
      <c r="F20" s="14">
        <v>44009</v>
      </c>
      <c r="G20" s="13">
        <v>44009.999305555553</v>
      </c>
      <c r="H20" s="15">
        <v>0</v>
      </c>
      <c r="I20" s="2" t="str">
        <f t="shared" si="1"/>
        <v>Posted to HRMS</v>
      </c>
      <c r="J20" s="18" t="str">
        <f>"Marked As Day Off"</f>
        <v>Marked As Day Off</v>
      </c>
      <c r="K20" s="32" t="str">
        <f>"N/A"</f>
        <v>N/A</v>
      </c>
      <c r="L20" s="47" t="s">
        <v>27</v>
      </c>
      <c r="M20" s="17" t="s">
        <v>24</v>
      </c>
      <c r="N20" s="16" t="s">
        <v>24</v>
      </c>
      <c r="O20" s="17" t="s">
        <v>24</v>
      </c>
      <c r="P20" s="17" t="s">
        <v>24</v>
      </c>
      <c r="Q20" s="17" t="s">
        <v>24</v>
      </c>
      <c r="R20" s="17" t="s">
        <v>24</v>
      </c>
      <c r="S20" s="17" t="s">
        <v>24</v>
      </c>
      <c r="T20" s="17" t="s">
        <v>24</v>
      </c>
      <c r="U20" s="25"/>
    </row>
    <row r="21" spans="1:21" ht="15" hidden="1" thickBot="1" x14ac:dyDescent="0.4">
      <c r="A21" s="31">
        <v>34856598</v>
      </c>
      <c r="B21" s="2" t="str">
        <f t="shared" si="0"/>
        <v>Daniel Kresse</v>
      </c>
      <c r="C21" s="2">
        <v>20012618</v>
      </c>
      <c r="D21" s="3">
        <v>44013.697025462963</v>
      </c>
      <c r="E21" s="14">
        <v>44010</v>
      </c>
      <c r="F21" s="14">
        <v>44010</v>
      </c>
      <c r="G21" s="13">
        <v>44010.999305555553</v>
      </c>
      <c r="H21" s="15">
        <v>0</v>
      </c>
      <c r="I21" s="2" t="str">
        <f t="shared" si="1"/>
        <v>Posted to HRMS</v>
      </c>
      <c r="J21" s="18" t="str">
        <f>"Marked As Day Off"</f>
        <v>Marked As Day Off</v>
      </c>
      <c r="K21" s="32" t="str">
        <f>"N/A"</f>
        <v>N/A</v>
      </c>
      <c r="L21" s="47" t="s">
        <v>27</v>
      </c>
      <c r="M21" s="17" t="s">
        <v>24</v>
      </c>
      <c r="N21" s="16" t="s">
        <v>24</v>
      </c>
      <c r="O21" s="17" t="s">
        <v>24</v>
      </c>
      <c r="P21" s="17" t="s">
        <v>24</v>
      </c>
      <c r="Q21" s="17" t="s">
        <v>24</v>
      </c>
      <c r="R21" s="17" t="s">
        <v>24</v>
      </c>
      <c r="S21" s="17" t="s">
        <v>24</v>
      </c>
      <c r="T21" s="17" t="s">
        <v>24</v>
      </c>
      <c r="U21" s="25"/>
    </row>
    <row r="22" spans="1:21" ht="15" hidden="1" thickBot="1" x14ac:dyDescent="0.4">
      <c r="A22" s="31">
        <v>34850206</v>
      </c>
      <c r="B22" s="2" t="str">
        <f t="shared" si="0"/>
        <v>Daniel Kresse</v>
      </c>
      <c r="C22" s="2">
        <v>20012618</v>
      </c>
      <c r="D22" s="3">
        <v>44013.6406712963</v>
      </c>
      <c r="E22" s="14">
        <v>44011</v>
      </c>
      <c r="F22" s="13">
        <v>44012.333333333336</v>
      </c>
      <c r="G22" s="13">
        <v>44012.6875</v>
      </c>
      <c r="H22" s="15">
        <v>8</v>
      </c>
      <c r="I22" s="2" t="str">
        <f>"Canceled"</f>
        <v>Canceled</v>
      </c>
      <c r="J22" s="18" t="str">
        <f>"Regular Hours Worked (full time/salary)"</f>
        <v>Regular Hours Worked (full time/salary)</v>
      </c>
      <c r="K22" s="32" t="str">
        <f>"WSH-CFS F-1 DAY"</f>
        <v>WSH-CFS F-1 DAY</v>
      </c>
      <c r="L22" s="47"/>
      <c r="M22" s="17"/>
      <c r="N22" s="16"/>
      <c r="O22" s="17"/>
      <c r="P22" s="17"/>
      <c r="Q22" s="17"/>
      <c r="R22" s="17"/>
      <c r="S22" s="17"/>
      <c r="T22" s="17"/>
      <c r="U22" s="25" t="s">
        <v>38</v>
      </c>
    </row>
    <row r="23" spans="1:21" ht="15" hidden="1" thickBot="1" x14ac:dyDescent="0.4">
      <c r="A23" s="31">
        <v>34850211</v>
      </c>
      <c r="B23" s="2" t="str">
        <f t="shared" si="0"/>
        <v>Daniel Kresse</v>
      </c>
      <c r="C23" s="2">
        <v>20012618</v>
      </c>
      <c r="D23" s="3">
        <v>44013.640763888892</v>
      </c>
      <c r="E23" s="14">
        <v>44012</v>
      </c>
      <c r="F23" s="13">
        <v>44013.333333333336</v>
      </c>
      <c r="G23" s="13">
        <v>44013.6875</v>
      </c>
      <c r="H23" s="15">
        <v>8</v>
      </c>
      <c r="I23" s="2" t="str">
        <f t="shared" ref="I23:I36" si="2">"Posted to HRMS"</f>
        <v>Posted to HRMS</v>
      </c>
      <c r="J23" s="18" t="str">
        <f>"Regular Hours Worked (full time/salary)"</f>
        <v>Regular Hours Worked (full time/salary)</v>
      </c>
      <c r="K23" s="32" t="str">
        <f>"WSH-CFS F-1 DAY"</f>
        <v>WSH-CFS F-1 DAY</v>
      </c>
      <c r="L23" s="47" t="s">
        <v>25</v>
      </c>
      <c r="M23" s="17">
        <v>3</v>
      </c>
      <c r="N23" s="16" t="s">
        <v>26</v>
      </c>
      <c r="O23" s="17" t="s">
        <v>24</v>
      </c>
      <c r="P23" s="17" t="s">
        <v>24</v>
      </c>
      <c r="Q23" s="17" t="s">
        <v>24</v>
      </c>
      <c r="R23" s="17" t="s">
        <v>24</v>
      </c>
      <c r="S23" s="17" t="s">
        <v>24</v>
      </c>
      <c r="T23" s="17" t="s">
        <v>24</v>
      </c>
      <c r="U23" s="25"/>
    </row>
    <row r="24" spans="1:21" ht="15" hidden="1" thickBot="1" x14ac:dyDescent="0.4">
      <c r="A24" s="31">
        <v>35353562</v>
      </c>
      <c r="B24" s="2" t="str">
        <f t="shared" si="0"/>
        <v>Daniel Kresse</v>
      </c>
      <c r="C24" s="2">
        <v>20012618</v>
      </c>
      <c r="D24" s="3">
        <v>44036.430011574077</v>
      </c>
      <c r="E24" s="14">
        <v>44030</v>
      </c>
      <c r="F24" s="14">
        <v>44030</v>
      </c>
      <c r="G24" s="13">
        <v>44030.999305555553</v>
      </c>
      <c r="H24" s="15">
        <v>0</v>
      </c>
      <c r="I24" s="2" t="str">
        <f t="shared" si="2"/>
        <v>Posted to HRMS</v>
      </c>
      <c r="J24" s="18" t="str">
        <f>"Marked As Day Off"</f>
        <v>Marked As Day Off</v>
      </c>
      <c r="K24" s="32" t="str">
        <f>"N/A"</f>
        <v>N/A</v>
      </c>
      <c r="L24" s="47" t="s">
        <v>25</v>
      </c>
      <c r="M24" s="17">
        <v>3</v>
      </c>
      <c r="N24" s="16" t="s">
        <v>26</v>
      </c>
      <c r="O24" s="17" t="s">
        <v>24</v>
      </c>
      <c r="P24" s="17" t="s">
        <v>24</v>
      </c>
      <c r="Q24" s="17" t="s">
        <v>24</v>
      </c>
      <c r="R24" s="17" t="s">
        <v>24</v>
      </c>
      <c r="S24" s="17" t="s">
        <v>24</v>
      </c>
      <c r="T24" s="17" t="s">
        <v>24</v>
      </c>
      <c r="U24" s="25"/>
    </row>
    <row r="25" spans="1:21" ht="15" hidden="1" thickBot="1" x14ac:dyDescent="0.4">
      <c r="A25" s="31">
        <v>35353563</v>
      </c>
      <c r="B25" s="2" t="str">
        <f t="shared" si="0"/>
        <v>Daniel Kresse</v>
      </c>
      <c r="C25" s="2">
        <v>20012618</v>
      </c>
      <c r="D25" s="3">
        <v>44036.430034722223</v>
      </c>
      <c r="E25" s="14">
        <v>44031</v>
      </c>
      <c r="F25" s="14">
        <v>44031</v>
      </c>
      <c r="G25" s="13">
        <v>44031.999305555553</v>
      </c>
      <c r="H25" s="15">
        <v>0</v>
      </c>
      <c r="I25" s="2" t="str">
        <f t="shared" si="2"/>
        <v>Posted to HRMS</v>
      </c>
      <c r="J25" s="18" t="str">
        <f>"Marked As Day Off"</f>
        <v>Marked As Day Off</v>
      </c>
      <c r="K25" s="32" t="str">
        <f>"N/A"</f>
        <v>N/A</v>
      </c>
      <c r="L25" s="47" t="s">
        <v>28</v>
      </c>
      <c r="M25" s="17">
        <v>12</v>
      </c>
      <c r="N25" s="16" t="s">
        <v>26</v>
      </c>
      <c r="O25" s="17" t="s">
        <v>24</v>
      </c>
      <c r="P25" s="17" t="s">
        <v>24</v>
      </c>
      <c r="Q25" s="17" t="s">
        <v>24</v>
      </c>
      <c r="R25" s="17" t="s">
        <v>24</v>
      </c>
      <c r="S25" s="17" t="s">
        <v>24</v>
      </c>
      <c r="T25" s="17" t="s">
        <v>24</v>
      </c>
      <c r="U25" s="25"/>
    </row>
    <row r="26" spans="1:21" ht="15" thickBot="1" x14ac:dyDescent="0.4">
      <c r="A26" s="31">
        <v>35353506</v>
      </c>
      <c r="B26" s="2" t="str">
        <f t="shared" si="0"/>
        <v>Daniel Kresse</v>
      </c>
      <c r="C26" s="2">
        <v>20012618</v>
      </c>
      <c r="D26" s="3">
        <v>44036.427881944444</v>
      </c>
      <c r="E26" s="14">
        <v>44033</v>
      </c>
      <c r="F26" s="13">
        <v>44033.333333333336</v>
      </c>
      <c r="G26" s="13">
        <v>44033.6875</v>
      </c>
      <c r="H26" s="15">
        <v>8</v>
      </c>
      <c r="I26" s="2" t="str">
        <f t="shared" si="2"/>
        <v>Posted to HRMS</v>
      </c>
      <c r="J26" s="18" t="str">
        <f>"Regular Hours Worked (full time/salary)"</f>
        <v>Regular Hours Worked (full time/salary)</v>
      </c>
      <c r="K26" s="32" t="str">
        <f>"WSH-CFS F-1 DAY"</f>
        <v>WSH-CFS F-1 DAY</v>
      </c>
      <c r="L26" s="47" t="s">
        <v>51</v>
      </c>
      <c r="M26" s="17">
        <v>12</v>
      </c>
      <c r="N26" s="16" t="s">
        <v>31</v>
      </c>
      <c r="O26" s="17">
        <v>0.5</v>
      </c>
      <c r="P26" s="17" t="s">
        <v>50</v>
      </c>
      <c r="Q26" s="17">
        <v>1200</v>
      </c>
      <c r="R26" s="17">
        <v>44.33</v>
      </c>
      <c r="S26" s="17">
        <v>40.42</v>
      </c>
      <c r="T26" s="17">
        <f>(R26*O26)+(S26*O26)</f>
        <v>42.375</v>
      </c>
      <c r="U26" s="25"/>
    </row>
    <row r="27" spans="1:21" ht="15" hidden="1" thickBot="1" x14ac:dyDescent="0.4">
      <c r="A27" s="31">
        <v>35353507</v>
      </c>
      <c r="B27" s="2" t="str">
        <f t="shared" si="0"/>
        <v>Daniel Kresse</v>
      </c>
      <c r="C27" s="2">
        <v>20012618</v>
      </c>
      <c r="D27" s="3">
        <v>44036.427905092591</v>
      </c>
      <c r="E27" s="14">
        <v>44034</v>
      </c>
      <c r="F27" s="13">
        <v>44034.333333333336</v>
      </c>
      <c r="G27" s="13">
        <v>44034.6875</v>
      </c>
      <c r="H27" s="15">
        <v>8</v>
      </c>
      <c r="I27" s="2" t="str">
        <f t="shared" si="2"/>
        <v>Posted to HRMS</v>
      </c>
      <c r="J27" s="18" t="str">
        <f>"Regular Hours Worked (full time/salary)"</f>
        <v>Regular Hours Worked (full time/salary)</v>
      </c>
      <c r="K27" s="32" t="str">
        <f>"WSH-CFS F-1 DAY"</f>
        <v>WSH-CFS F-1 DAY</v>
      </c>
      <c r="L27" s="47" t="s">
        <v>25</v>
      </c>
      <c r="M27" s="17">
        <v>3</v>
      </c>
      <c r="N27" s="16" t="s">
        <v>26</v>
      </c>
      <c r="O27" s="17" t="s">
        <v>24</v>
      </c>
      <c r="P27" s="17" t="s">
        <v>24</v>
      </c>
      <c r="Q27" s="17" t="s">
        <v>24</v>
      </c>
      <c r="R27" s="17" t="s">
        <v>24</v>
      </c>
      <c r="S27" s="17" t="s">
        <v>24</v>
      </c>
      <c r="T27" s="17" t="s">
        <v>24</v>
      </c>
      <c r="U27" s="25"/>
    </row>
    <row r="28" spans="1:21" ht="15" hidden="1" thickBot="1" x14ac:dyDescent="0.4">
      <c r="A28" s="31">
        <v>35353511</v>
      </c>
      <c r="B28" s="2" t="str">
        <f t="shared" si="0"/>
        <v>Daniel Kresse</v>
      </c>
      <c r="C28" s="2">
        <v>20012618</v>
      </c>
      <c r="D28" s="3">
        <v>44036.427939814814</v>
      </c>
      <c r="E28" s="14">
        <v>44035</v>
      </c>
      <c r="F28" s="13">
        <v>44035.333333333336</v>
      </c>
      <c r="G28" s="13">
        <v>44035.6875</v>
      </c>
      <c r="H28" s="15">
        <v>8</v>
      </c>
      <c r="I28" s="2" t="str">
        <f t="shared" si="2"/>
        <v>Posted to HRMS</v>
      </c>
      <c r="J28" s="18" t="str">
        <f>"Regular Hours Worked (full time/salary)"</f>
        <v>Regular Hours Worked (full time/salary)</v>
      </c>
      <c r="K28" s="32" t="str">
        <f>"WSH-CFS F-1 DAY"</f>
        <v>WSH-CFS F-1 DAY</v>
      </c>
      <c r="L28" s="47" t="s">
        <v>27</v>
      </c>
      <c r="M28" s="17" t="s">
        <v>24</v>
      </c>
      <c r="N28" s="16" t="s">
        <v>24</v>
      </c>
      <c r="O28" s="17" t="s">
        <v>24</v>
      </c>
      <c r="P28" s="17" t="s">
        <v>24</v>
      </c>
      <c r="Q28" s="17" t="s">
        <v>24</v>
      </c>
      <c r="R28" s="17" t="s">
        <v>24</v>
      </c>
      <c r="S28" s="17" t="s">
        <v>24</v>
      </c>
      <c r="T28" s="17" t="s">
        <v>24</v>
      </c>
      <c r="U28" s="25"/>
    </row>
    <row r="29" spans="1:21" ht="15" thickBot="1" x14ac:dyDescent="0.4">
      <c r="A29" s="31">
        <v>35353513</v>
      </c>
      <c r="B29" s="2" t="str">
        <f t="shared" si="0"/>
        <v>Daniel Kresse</v>
      </c>
      <c r="C29" s="2">
        <v>20012618</v>
      </c>
      <c r="D29" s="3">
        <v>44036.427974537037</v>
      </c>
      <c r="E29" s="14">
        <v>44036</v>
      </c>
      <c r="F29" s="13">
        <v>44036.333333333336</v>
      </c>
      <c r="G29" s="13">
        <v>44036.6875</v>
      </c>
      <c r="H29" s="15">
        <v>8</v>
      </c>
      <c r="I29" s="2" t="str">
        <f t="shared" si="2"/>
        <v>Posted to HRMS</v>
      </c>
      <c r="J29" s="18" t="str">
        <f>"Regular Hours Worked (full time/salary)"</f>
        <v>Regular Hours Worked (full time/salary)</v>
      </c>
      <c r="K29" s="32" t="str">
        <f>"WSH-CFS F-1 DAY"</f>
        <v>WSH-CFS F-1 DAY</v>
      </c>
      <c r="L29" s="47" t="s">
        <v>64</v>
      </c>
      <c r="M29" s="17">
        <v>15.5</v>
      </c>
      <c r="N29" s="16" t="s">
        <v>31</v>
      </c>
      <c r="O29" s="17">
        <v>0.5</v>
      </c>
      <c r="P29" s="17" t="s">
        <v>50</v>
      </c>
      <c r="Q29" s="17">
        <v>1200</v>
      </c>
      <c r="R29" s="17">
        <v>44.33</v>
      </c>
      <c r="S29" s="17">
        <v>40.42</v>
      </c>
      <c r="T29" s="17">
        <f>(R29*O29)+(S29*O29)</f>
        <v>42.375</v>
      </c>
      <c r="U29" s="25"/>
    </row>
    <row r="30" spans="1:21" ht="15" hidden="1" thickBot="1" x14ac:dyDescent="0.4">
      <c r="A30" s="31">
        <v>35353565</v>
      </c>
      <c r="B30" s="2" t="str">
        <f t="shared" si="0"/>
        <v>Daniel Kresse</v>
      </c>
      <c r="C30" s="2">
        <v>20012618</v>
      </c>
      <c r="D30" s="3">
        <v>44036.430115740739</v>
      </c>
      <c r="E30" s="14">
        <v>44037</v>
      </c>
      <c r="F30" s="14">
        <v>44037</v>
      </c>
      <c r="G30" s="13">
        <v>44037.999305555553</v>
      </c>
      <c r="H30" s="15">
        <v>0</v>
      </c>
      <c r="I30" s="2" t="str">
        <f t="shared" si="2"/>
        <v>Posted to HRMS</v>
      </c>
      <c r="J30" s="18" t="str">
        <f>"Marked As Day Off"</f>
        <v>Marked As Day Off</v>
      </c>
      <c r="K30" s="32" t="str">
        <f>"N/A"</f>
        <v>N/A</v>
      </c>
      <c r="L30" s="47" t="s">
        <v>25</v>
      </c>
      <c r="M30" s="17">
        <v>3</v>
      </c>
      <c r="N30" s="16" t="s">
        <v>26</v>
      </c>
      <c r="O30" s="17" t="s">
        <v>24</v>
      </c>
      <c r="P30" s="17" t="s">
        <v>24</v>
      </c>
      <c r="Q30" s="17" t="s">
        <v>24</v>
      </c>
      <c r="R30" s="17" t="s">
        <v>24</v>
      </c>
      <c r="S30" s="17" t="s">
        <v>24</v>
      </c>
      <c r="T30" s="17" t="s">
        <v>24</v>
      </c>
      <c r="U30" s="25"/>
    </row>
    <row r="31" spans="1:21" ht="15" hidden="1" thickBot="1" x14ac:dyDescent="0.4">
      <c r="A31" s="31">
        <v>35353568</v>
      </c>
      <c r="B31" s="2" t="str">
        <f t="shared" si="0"/>
        <v>Daniel Kresse</v>
      </c>
      <c r="C31" s="2">
        <v>20012618</v>
      </c>
      <c r="D31" s="3">
        <v>44036.430150462962</v>
      </c>
      <c r="E31" s="14">
        <v>44038</v>
      </c>
      <c r="F31" s="14">
        <v>44038</v>
      </c>
      <c r="G31" s="13">
        <v>44038.999305555553</v>
      </c>
      <c r="H31" s="15">
        <v>0</v>
      </c>
      <c r="I31" s="2" t="str">
        <f t="shared" si="2"/>
        <v>Posted to HRMS</v>
      </c>
      <c r="J31" s="18" t="str">
        <f>"Marked As Day Off"</f>
        <v>Marked As Day Off</v>
      </c>
      <c r="K31" s="32" t="str">
        <f>"N/A"</f>
        <v>N/A</v>
      </c>
      <c r="L31" s="47" t="s">
        <v>28</v>
      </c>
      <c r="M31" s="17">
        <v>12</v>
      </c>
      <c r="N31" s="16" t="s">
        <v>26</v>
      </c>
      <c r="O31" s="17" t="s">
        <v>24</v>
      </c>
      <c r="P31" s="17" t="s">
        <v>24</v>
      </c>
      <c r="Q31" s="17" t="s">
        <v>24</v>
      </c>
      <c r="R31" s="17" t="s">
        <v>24</v>
      </c>
      <c r="S31" s="17" t="s">
        <v>24</v>
      </c>
      <c r="T31" s="17" t="s">
        <v>24</v>
      </c>
      <c r="U31" s="25"/>
    </row>
    <row r="32" spans="1:21" ht="15" hidden="1" thickBot="1" x14ac:dyDescent="0.4">
      <c r="A32" s="31">
        <v>35466497</v>
      </c>
      <c r="B32" s="2" t="str">
        <f t="shared" si="0"/>
        <v>Daniel Kresse</v>
      </c>
      <c r="C32" s="2">
        <v>20012618</v>
      </c>
      <c r="D32" s="3">
        <v>44042.585277777776</v>
      </c>
      <c r="E32" s="14">
        <v>44039</v>
      </c>
      <c r="F32" s="13">
        <v>44039.333333333336</v>
      </c>
      <c r="G32" s="13">
        <v>44039.6875</v>
      </c>
      <c r="H32" s="15">
        <v>8</v>
      </c>
      <c r="I32" s="2" t="str">
        <f t="shared" si="2"/>
        <v>Posted to HRMS</v>
      </c>
      <c r="J32" s="18" t="str">
        <f>"Regular Hours Worked (full time/salary)"</f>
        <v>Regular Hours Worked (full time/salary)</v>
      </c>
      <c r="K32" s="32" t="str">
        <f>"WSH-CFS F-1 DAY"</f>
        <v>WSH-CFS F-1 DAY</v>
      </c>
      <c r="L32" s="47" t="s">
        <v>27</v>
      </c>
      <c r="M32" s="17" t="s">
        <v>24</v>
      </c>
      <c r="N32" s="16" t="s">
        <v>24</v>
      </c>
      <c r="O32" s="17" t="s">
        <v>24</v>
      </c>
      <c r="P32" s="17" t="s">
        <v>24</v>
      </c>
      <c r="Q32" s="17" t="s">
        <v>24</v>
      </c>
      <c r="R32" s="17" t="s">
        <v>24</v>
      </c>
      <c r="S32" s="17" t="s">
        <v>24</v>
      </c>
      <c r="T32" s="17" t="s">
        <v>24</v>
      </c>
      <c r="U32" s="25"/>
    </row>
    <row r="33" spans="1:21" ht="15" thickBot="1" x14ac:dyDescent="0.4">
      <c r="A33" s="31">
        <v>35466498</v>
      </c>
      <c r="B33" s="2" t="str">
        <f t="shared" si="0"/>
        <v>Daniel Kresse</v>
      </c>
      <c r="C33" s="2">
        <v>20012618</v>
      </c>
      <c r="D33" s="3">
        <v>44042.585300925923</v>
      </c>
      <c r="E33" s="14">
        <v>44040</v>
      </c>
      <c r="F33" s="13">
        <v>44040.333333333336</v>
      </c>
      <c r="G33" s="13">
        <v>44040.6875</v>
      </c>
      <c r="H33" s="15">
        <v>8</v>
      </c>
      <c r="I33" s="2" t="str">
        <f t="shared" si="2"/>
        <v>Posted to HRMS</v>
      </c>
      <c r="J33" s="18" t="str">
        <f>"Regular Hours Worked (full time/salary)"</f>
        <v>Regular Hours Worked (full time/salary)</v>
      </c>
      <c r="K33" s="32" t="str">
        <f>"WSH-CFS F-1 DAY"</f>
        <v>WSH-CFS F-1 DAY</v>
      </c>
      <c r="L33" s="47" t="s">
        <v>51</v>
      </c>
      <c r="M33" s="17">
        <v>12</v>
      </c>
      <c r="N33" s="16" t="s">
        <v>31</v>
      </c>
      <c r="O33" s="17">
        <v>0.5</v>
      </c>
      <c r="P33" s="17" t="s">
        <v>50</v>
      </c>
      <c r="Q33" s="17">
        <v>1200</v>
      </c>
      <c r="R33" s="17">
        <v>44.33</v>
      </c>
      <c r="S33" s="17">
        <v>40.42</v>
      </c>
      <c r="T33" s="17">
        <f>(R33*O33)+(S33*O33)</f>
        <v>42.375</v>
      </c>
      <c r="U33" s="25"/>
    </row>
    <row r="34" spans="1:21" ht="15" hidden="1" thickBot="1" x14ac:dyDescent="0.4">
      <c r="A34" s="31">
        <v>35466499</v>
      </c>
      <c r="B34" s="2" t="str">
        <f t="shared" si="0"/>
        <v>Daniel Kresse</v>
      </c>
      <c r="C34" s="2">
        <v>20012618</v>
      </c>
      <c r="D34" s="3">
        <v>44042.585335648146</v>
      </c>
      <c r="E34" s="14">
        <v>44042</v>
      </c>
      <c r="F34" s="13">
        <v>44042.333333333336</v>
      </c>
      <c r="G34" s="13">
        <v>44042.6875</v>
      </c>
      <c r="H34" s="15">
        <v>8</v>
      </c>
      <c r="I34" s="2" t="str">
        <f t="shared" si="2"/>
        <v>Posted to HRMS</v>
      </c>
      <c r="J34" s="18" t="str">
        <f>"Regular Hours Worked (full time/salary)"</f>
        <v>Regular Hours Worked (full time/salary)</v>
      </c>
      <c r="K34" s="32" t="str">
        <f>"WSH-CFS F-1 DAY"</f>
        <v>WSH-CFS F-1 DAY</v>
      </c>
      <c r="L34" s="47" t="s">
        <v>27</v>
      </c>
      <c r="M34" s="17" t="s">
        <v>24</v>
      </c>
      <c r="N34" s="16" t="s">
        <v>24</v>
      </c>
      <c r="O34" s="17" t="s">
        <v>24</v>
      </c>
      <c r="P34" s="17" t="s">
        <v>24</v>
      </c>
      <c r="Q34" s="17" t="s">
        <v>24</v>
      </c>
      <c r="R34" s="17" t="s">
        <v>24</v>
      </c>
      <c r="S34" s="17" t="s">
        <v>24</v>
      </c>
      <c r="T34" s="17" t="s">
        <v>24</v>
      </c>
      <c r="U34" s="25"/>
    </row>
    <row r="35" spans="1:21" ht="15" thickBot="1" x14ac:dyDescent="0.4">
      <c r="A35" s="31">
        <v>35538866</v>
      </c>
      <c r="B35" s="2" t="str">
        <f t="shared" si="0"/>
        <v>Daniel Kresse</v>
      </c>
      <c r="C35" s="2">
        <v>20012618</v>
      </c>
      <c r="D35" s="3">
        <v>44046.360532407409</v>
      </c>
      <c r="E35" s="14">
        <v>44043</v>
      </c>
      <c r="F35" s="13">
        <v>44043.333333333336</v>
      </c>
      <c r="G35" s="13">
        <v>44043.6875</v>
      </c>
      <c r="H35" s="15">
        <v>8</v>
      </c>
      <c r="I35" s="2" t="str">
        <f t="shared" si="2"/>
        <v>Posted to HRMS</v>
      </c>
      <c r="J35" s="18" t="str">
        <f>"Regular Hours Worked (full time/salary)"</f>
        <v>Regular Hours Worked (full time/salary)</v>
      </c>
      <c r="K35" s="32" t="str">
        <f>"WSH-CFS F-1 DAY"</f>
        <v>WSH-CFS F-1 DAY</v>
      </c>
      <c r="L35" s="47" t="s">
        <v>64</v>
      </c>
      <c r="M35" s="17">
        <v>15.5</v>
      </c>
      <c r="N35" s="16" t="s">
        <v>31</v>
      </c>
      <c r="O35" s="17">
        <v>0.5</v>
      </c>
      <c r="P35" s="17" t="s">
        <v>50</v>
      </c>
      <c r="Q35" s="17">
        <v>1200</v>
      </c>
      <c r="R35" s="17">
        <v>44.33</v>
      </c>
      <c r="S35" s="17">
        <v>40.42</v>
      </c>
      <c r="T35" s="17">
        <f>(R35*O35)+(S35*O35)</f>
        <v>42.375</v>
      </c>
      <c r="U35" s="25" t="s">
        <v>29</v>
      </c>
    </row>
    <row r="36" spans="1:21" ht="15" hidden="1" thickBot="1" x14ac:dyDescent="0.4">
      <c r="A36" s="31">
        <v>36156033</v>
      </c>
      <c r="B36" s="2" t="str">
        <f t="shared" si="0"/>
        <v>Daniel Kresse</v>
      </c>
      <c r="C36" s="2">
        <v>20012618</v>
      </c>
      <c r="D36" s="3">
        <v>44075.371944444443</v>
      </c>
      <c r="E36" s="14">
        <v>44059</v>
      </c>
      <c r="F36" s="14">
        <v>44059</v>
      </c>
      <c r="G36" s="13">
        <v>44059.999305555553</v>
      </c>
      <c r="H36" s="15">
        <v>0</v>
      </c>
      <c r="I36" s="2" t="str">
        <f t="shared" si="2"/>
        <v>Posted to HRMS</v>
      </c>
      <c r="J36" s="18" t="str">
        <f>"Marked As Day Off"</f>
        <v>Marked As Day Off</v>
      </c>
      <c r="K36" s="32" t="str">
        <f>"N/A"</f>
        <v>N/A</v>
      </c>
      <c r="L36" s="47" t="s">
        <v>28</v>
      </c>
      <c r="M36" s="17">
        <v>12</v>
      </c>
      <c r="N36" s="16" t="s">
        <v>26</v>
      </c>
      <c r="O36" s="17" t="s">
        <v>24</v>
      </c>
      <c r="P36" s="17" t="s">
        <v>24</v>
      </c>
      <c r="Q36" s="17" t="s">
        <v>24</v>
      </c>
      <c r="R36" s="17" t="s">
        <v>24</v>
      </c>
      <c r="S36" s="17" t="s">
        <v>24</v>
      </c>
      <c r="T36" s="17" t="s">
        <v>24</v>
      </c>
      <c r="U36" s="25"/>
    </row>
    <row r="37" spans="1:21" ht="15" hidden="1" thickBot="1" x14ac:dyDescent="0.4">
      <c r="A37" s="31">
        <v>36156030</v>
      </c>
      <c r="B37" s="2" t="str">
        <f t="shared" si="0"/>
        <v>Daniel Kresse</v>
      </c>
      <c r="C37" s="2">
        <v>20012618</v>
      </c>
      <c r="D37" s="3">
        <v>44075.371886574074</v>
      </c>
      <c r="E37" s="14">
        <v>44059</v>
      </c>
      <c r="F37" s="13">
        <v>44059.333333333336</v>
      </c>
      <c r="G37" s="13">
        <v>44059.6875</v>
      </c>
      <c r="H37" s="15">
        <v>8</v>
      </c>
      <c r="I37" s="2" t="str">
        <f>"Canceled"</f>
        <v>Canceled</v>
      </c>
      <c r="J37" s="18" t="str">
        <f t="shared" ref="J37:J42" si="3">"Regular Hours Worked (full time/salary)"</f>
        <v>Regular Hours Worked (full time/salary)</v>
      </c>
      <c r="K37" s="32" t="str">
        <f t="shared" ref="K37:K42" si="4">"WSH-CFS F-1 DAY"</f>
        <v>WSH-CFS F-1 DAY</v>
      </c>
      <c r="L37" s="47"/>
      <c r="M37" s="17"/>
      <c r="N37" s="16"/>
      <c r="O37" s="17"/>
      <c r="P37" s="17"/>
      <c r="Q37" s="17"/>
      <c r="R37" s="17"/>
      <c r="S37" s="17"/>
      <c r="T37" s="17"/>
      <c r="U37" s="25" t="s">
        <v>82</v>
      </c>
    </row>
    <row r="38" spans="1:21" ht="15" hidden="1" thickBot="1" x14ac:dyDescent="0.4">
      <c r="A38" s="31">
        <v>36156037</v>
      </c>
      <c r="B38" s="2" t="str">
        <f t="shared" si="0"/>
        <v>Daniel Kresse</v>
      </c>
      <c r="C38" s="2">
        <v>20012618</v>
      </c>
      <c r="D38" s="3">
        <v>44075.37195601852</v>
      </c>
      <c r="E38" s="14">
        <v>44060</v>
      </c>
      <c r="F38" s="13">
        <v>44060.333333333336</v>
      </c>
      <c r="G38" s="13">
        <v>44060.6875</v>
      </c>
      <c r="H38" s="15">
        <v>8</v>
      </c>
      <c r="I38" s="2" t="str">
        <f t="shared" ref="I38:I101" si="5">"Posted to HRMS"</f>
        <v>Posted to HRMS</v>
      </c>
      <c r="J38" s="18" t="str">
        <f t="shared" si="3"/>
        <v>Regular Hours Worked (full time/salary)</v>
      </c>
      <c r="K38" s="32" t="str">
        <f t="shared" si="4"/>
        <v>WSH-CFS F-1 DAY</v>
      </c>
      <c r="L38" s="47" t="s">
        <v>25</v>
      </c>
      <c r="M38" s="17">
        <v>3</v>
      </c>
      <c r="N38" s="16" t="s">
        <v>26</v>
      </c>
      <c r="O38" s="17" t="s">
        <v>24</v>
      </c>
      <c r="P38" s="17" t="s">
        <v>24</v>
      </c>
      <c r="Q38" s="17" t="s">
        <v>24</v>
      </c>
      <c r="R38" s="17" t="s">
        <v>24</v>
      </c>
      <c r="S38" s="17" t="s">
        <v>24</v>
      </c>
      <c r="T38" s="17" t="s">
        <v>24</v>
      </c>
      <c r="U38" s="25"/>
    </row>
    <row r="39" spans="1:21" ht="15" hidden="1" thickBot="1" x14ac:dyDescent="0.4">
      <c r="A39" s="31">
        <v>36156040</v>
      </c>
      <c r="B39" s="2" t="str">
        <f t="shared" si="0"/>
        <v>Daniel Kresse</v>
      </c>
      <c r="C39" s="2">
        <v>20012618</v>
      </c>
      <c r="D39" s="3">
        <v>44075.371967592589</v>
      </c>
      <c r="E39" s="14">
        <v>44061</v>
      </c>
      <c r="F39" s="13">
        <v>44061.333333333336</v>
      </c>
      <c r="G39" s="13">
        <v>44061.6875</v>
      </c>
      <c r="H39" s="15">
        <v>8</v>
      </c>
      <c r="I39" s="2" t="str">
        <f t="shared" si="5"/>
        <v>Posted to HRMS</v>
      </c>
      <c r="J39" s="18" t="str">
        <f t="shared" si="3"/>
        <v>Regular Hours Worked (full time/salary)</v>
      </c>
      <c r="K39" s="32" t="str">
        <f t="shared" si="4"/>
        <v>WSH-CFS F-1 DAY</v>
      </c>
      <c r="L39" s="47" t="s">
        <v>25</v>
      </c>
      <c r="M39" s="17">
        <v>3</v>
      </c>
      <c r="N39" s="16" t="s">
        <v>26</v>
      </c>
      <c r="O39" s="17" t="s">
        <v>24</v>
      </c>
      <c r="P39" s="17" t="s">
        <v>24</v>
      </c>
      <c r="Q39" s="17" t="s">
        <v>24</v>
      </c>
      <c r="R39" s="17" t="s">
        <v>24</v>
      </c>
      <c r="S39" s="17" t="s">
        <v>24</v>
      </c>
      <c r="T39" s="17" t="s">
        <v>24</v>
      </c>
      <c r="U39" s="25"/>
    </row>
    <row r="40" spans="1:21" ht="15" hidden="1" thickBot="1" x14ac:dyDescent="0.4">
      <c r="A40" s="31">
        <v>36156041</v>
      </c>
      <c r="B40" s="2" t="str">
        <f t="shared" si="0"/>
        <v>Daniel Kresse</v>
      </c>
      <c r="C40" s="2">
        <v>20012618</v>
      </c>
      <c r="D40" s="3">
        <v>44075.371979166666</v>
      </c>
      <c r="E40" s="14">
        <v>44062</v>
      </c>
      <c r="F40" s="13">
        <v>44062.333333333336</v>
      </c>
      <c r="G40" s="13">
        <v>44062.6875</v>
      </c>
      <c r="H40" s="15">
        <v>8</v>
      </c>
      <c r="I40" s="2" t="str">
        <f t="shared" si="5"/>
        <v>Posted to HRMS</v>
      </c>
      <c r="J40" s="18" t="str">
        <f t="shared" si="3"/>
        <v>Regular Hours Worked (full time/salary)</v>
      </c>
      <c r="K40" s="32" t="str">
        <f t="shared" si="4"/>
        <v>WSH-CFS F-1 DAY</v>
      </c>
      <c r="L40" s="47" t="s">
        <v>25</v>
      </c>
      <c r="M40" s="17">
        <v>3</v>
      </c>
      <c r="N40" s="16" t="s">
        <v>26</v>
      </c>
      <c r="O40" s="17" t="s">
        <v>24</v>
      </c>
      <c r="P40" s="17" t="s">
        <v>24</v>
      </c>
      <c r="Q40" s="17" t="s">
        <v>24</v>
      </c>
      <c r="R40" s="17" t="s">
        <v>24</v>
      </c>
      <c r="S40" s="17" t="s">
        <v>24</v>
      </c>
      <c r="T40" s="17" t="s">
        <v>24</v>
      </c>
      <c r="U40" s="25"/>
    </row>
    <row r="41" spans="1:21" ht="15" hidden="1" thickBot="1" x14ac:dyDescent="0.4">
      <c r="A41" s="31">
        <v>36156044</v>
      </c>
      <c r="B41" s="2" t="str">
        <f t="shared" si="0"/>
        <v>Daniel Kresse</v>
      </c>
      <c r="C41" s="2">
        <v>20012618</v>
      </c>
      <c r="D41" s="3">
        <v>44075.372002314813</v>
      </c>
      <c r="E41" s="14">
        <v>44063</v>
      </c>
      <c r="F41" s="13">
        <v>44063.333333333336</v>
      </c>
      <c r="G41" s="13">
        <v>44063.6875</v>
      </c>
      <c r="H41" s="15">
        <v>8</v>
      </c>
      <c r="I41" s="2" t="str">
        <f t="shared" si="5"/>
        <v>Posted to HRMS</v>
      </c>
      <c r="J41" s="18" t="str">
        <f t="shared" si="3"/>
        <v>Regular Hours Worked (full time/salary)</v>
      </c>
      <c r="K41" s="32" t="str">
        <f t="shared" si="4"/>
        <v>WSH-CFS F-1 DAY</v>
      </c>
      <c r="L41" s="47" t="s">
        <v>25</v>
      </c>
      <c r="M41" s="17">
        <v>3</v>
      </c>
      <c r="N41" s="16" t="s">
        <v>26</v>
      </c>
      <c r="O41" s="17" t="s">
        <v>24</v>
      </c>
      <c r="P41" s="17" t="s">
        <v>24</v>
      </c>
      <c r="Q41" s="17" t="s">
        <v>24</v>
      </c>
      <c r="R41" s="17" t="s">
        <v>24</v>
      </c>
      <c r="S41" s="17" t="s">
        <v>24</v>
      </c>
      <c r="T41" s="17" t="s">
        <v>24</v>
      </c>
      <c r="U41" s="25"/>
    </row>
    <row r="42" spans="1:21" ht="15" thickBot="1" x14ac:dyDescent="0.4">
      <c r="A42" s="31">
        <v>36156047</v>
      </c>
      <c r="B42" s="2" t="str">
        <f t="shared" si="0"/>
        <v>Daniel Kresse</v>
      </c>
      <c r="C42" s="2">
        <v>20012618</v>
      </c>
      <c r="D42" s="3">
        <v>44075.372013888889</v>
      </c>
      <c r="E42" s="14">
        <v>44064</v>
      </c>
      <c r="F42" s="13">
        <v>44064.333333333336</v>
      </c>
      <c r="G42" s="13">
        <v>44064.6875</v>
      </c>
      <c r="H42" s="15">
        <v>8</v>
      </c>
      <c r="I42" s="2" t="str">
        <f t="shared" si="5"/>
        <v>Posted to HRMS</v>
      </c>
      <c r="J42" s="18" t="str">
        <f t="shared" si="3"/>
        <v>Regular Hours Worked (full time/salary)</v>
      </c>
      <c r="K42" s="32" t="str">
        <f t="shared" si="4"/>
        <v>WSH-CFS F-1 DAY</v>
      </c>
      <c r="L42" s="47" t="s">
        <v>64</v>
      </c>
      <c r="M42" s="17">
        <v>15.5</v>
      </c>
      <c r="N42" s="16" t="s">
        <v>31</v>
      </c>
      <c r="O42" s="17">
        <v>0.5</v>
      </c>
      <c r="P42" s="17" t="s">
        <v>50</v>
      </c>
      <c r="Q42" s="17">
        <v>1200</v>
      </c>
      <c r="R42" s="17">
        <v>44.33</v>
      </c>
      <c r="S42" s="17">
        <v>40.42</v>
      </c>
      <c r="T42" s="17">
        <f>(R42*O42)+(S42*O42)</f>
        <v>42.375</v>
      </c>
      <c r="U42" s="25"/>
    </row>
    <row r="43" spans="1:21" ht="15" hidden="1" thickBot="1" x14ac:dyDescent="0.4">
      <c r="A43" s="31">
        <v>36156052</v>
      </c>
      <c r="B43" s="2" t="str">
        <f t="shared" si="0"/>
        <v>Daniel Kresse</v>
      </c>
      <c r="C43" s="2">
        <v>20012618</v>
      </c>
      <c r="D43" s="3">
        <v>44075.372037037036</v>
      </c>
      <c r="E43" s="14">
        <v>44065</v>
      </c>
      <c r="F43" s="14">
        <v>44065</v>
      </c>
      <c r="G43" s="13">
        <v>44065.999305555553</v>
      </c>
      <c r="H43" s="15">
        <v>0</v>
      </c>
      <c r="I43" s="2" t="str">
        <f t="shared" si="5"/>
        <v>Posted to HRMS</v>
      </c>
      <c r="J43" s="18" t="str">
        <f>"Marked As Day Off"</f>
        <v>Marked As Day Off</v>
      </c>
      <c r="K43" s="32" t="str">
        <f>"N/A"</f>
        <v>N/A</v>
      </c>
      <c r="L43" s="47" t="s">
        <v>25</v>
      </c>
      <c r="M43" s="17">
        <v>3</v>
      </c>
      <c r="N43" s="16" t="s">
        <v>26</v>
      </c>
      <c r="O43" s="17" t="s">
        <v>24</v>
      </c>
      <c r="P43" s="17" t="s">
        <v>24</v>
      </c>
      <c r="Q43" s="17" t="s">
        <v>24</v>
      </c>
      <c r="R43" s="17" t="s">
        <v>24</v>
      </c>
      <c r="S43" s="17" t="s">
        <v>24</v>
      </c>
      <c r="T43" s="17" t="s">
        <v>24</v>
      </c>
      <c r="U43" s="25"/>
    </row>
    <row r="44" spans="1:21" ht="15" hidden="1" thickBot="1" x14ac:dyDescent="0.4">
      <c r="A44" s="31">
        <v>36156055</v>
      </c>
      <c r="B44" s="2" t="str">
        <f t="shared" si="0"/>
        <v>Daniel Kresse</v>
      </c>
      <c r="C44" s="2">
        <v>20012618</v>
      </c>
      <c r="D44" s="3">
        <v>44075.372048611112</v>
      </c>
      <c r="E44" s="14">
        <v>44066</v>
      </c>
      <c r="F44" s="14">
        <v>44066</v>
      </c>
      <c r="G44" s="13">
        <v>44066.999305555553</v>
      </c>
      <c r="H44" s="15">
        <v>0</v>
      </c>
      <c r="I44" s="2" t="str">
        <f t="shared" si="5"/>
        <v>Posted to HRMS</v>
      </c>
      <c r="J44" s="18" t="str">
        <f>"Marked As Day Off"</f>
        <v>Marked As Day Off</v>
      </c>
      <c r="K44" s="32" t="str">
        <f>"N/A"</f>
        <v>N/A</v>
      </c>
      <c r="L44" s="47" t="s">
        <v>28</v>
      </c>
      <c r="M44" s="17">
        <v>12</v>
      </c>
      <c r="N44" s="16" t="s">
        <v>26</v>
      </c>
      <c r="O44" s="17" t="s">
        <v>24</v>
      </c>
      <c r="P44" s="17" t="s">
        <v>24</v>
      </c>
      <c r="Q44" s="17" t="s">
        <v>24</v>
      </c>
      <c r="R44" s="17" t="s">
        <v>24</v>
      </c>
      <c r="S44" s="17" t="s">
        <v>24</v>
      </c>
      <c r="T44" s="17" t="s">
        <v>24</v>
      </c>
      <c r="U44" s="25"/>
    </row>
    <row r="45" spans="1:21" ht="15" hidden="1" thickBot="1" x14ac:dyDescent="0.4">
      <c r="A45" s="31">
        <v>36156061</v>
      </c>
      <c r="B45" s="2" t="str">
        <f t="shared" si="0"/>
        <v>Daniel Kresse</v>
      </c>
      <c r="C45" s="2">
        <v>20012618</v>
      </c>
      <c r="D45" s="3">
        <v>44075.372106481482</v>
      </c>
      <c r="E45" s="14">
        <v>44072</v>
      </c>
      <c r="F45" s="14">
        <v>44072</v>
      </c>
      <c r="G45" s="13">
        <v>44072.999305555553</v>
      </c>
      <c r="H45" s="15">
        <v>0</v>
      </c>
      <c r="I45" s="2" t="str">
        <f t="shared" si="5"/>
        <v>Posted to HRMS</v>
      </c>
      <c r="J45" s="18" t="str">
        <f>"Marked As Day Off"</f>
        <v>Marked As Day Off</v>
      </c>
      <c r="K45" s="32" t="str">
        <f>"N/A"</f>
        <v>N/A</v>
      </c>
      <c r="L45" s="47" t="s">
        <v>27</v>
      </c>
      <c r="M45" s="17" t="s">
        <v>24</v>
      </c>
      <c r="N45" s="16" t="s">
        <v>24</v>
      </c>
      <c r="O45" s="17" t="s">
        <v>24</v>
      </c>
      <c r="P45" s="17" t="s">
        <v>24</v>
      </c>
      <c r="Q45" s="17" t="s">
        <v>24</v>
      </c>
      <c r="R45" s="17" t="s">
        <v>24</v>
      </c>
      <c r="S45" s="17" t="s">
        <v>24</v>
      </c>
      <c r="T45" s="17" t="s">
        <v>24</v>
      </c>
      <c r="U45" s="25"/>
    </row>
    <row r="46" spans="1:21" ht="15" hidden="1" thickBot="1" x14ac:dyDescent="0.4">
      <c r="A46" s="31">
        <v>36156066</v>
      </c>
      <c r="B46" s="2" t="str">
        <f t="shared" si="0"/>
        <v>Daniel Kresse</v>
      </c>
      <c r="C46" s="2">
        <v>20012618</v>
      </c>
      <c r="D46" s="3">
        <v>44075.372118055559</v>
      </c>
      <c r="E46" s="14">
        <v>44073</v>
      </c>
      <c r="F46" s="14">
        <v>44073</v>
      </c>
      <c r="G46" s="13">
        <v>44073.999305555553</v>
      </c>
      <c r="H46" s="15">
        <v>0</v>
      </c>
      <c r="I46" s="2" t="str">
        <f t="shared" si="5"/>
        <v>Posted to HRMS</v>
      </c>
      <c r="J46" s="18" t="str">
        <f>"Marked As Day Off"</f>
        <v>Marked As Day Off</v>
      </c>
      <c r="K46" s="32" t="str">
        <f>"N/A"</f>
        <v>N/A</v>
      </c>
      <c r="L46" s="47" t="s">
        <v>27</v>
      </c>
      <c r="M46" s="17" t="s">
        <v>24</v>
      </c>
      <c r="N46" s="16" t="s">
        <v>24</v>
      </c>
      <c r="O46" s="17" t="s">
        <v>24</v>
      </c>
      <c r="P46" s="17" t="s">
        <v>24</v>
      </c>
      <c r="Q46" s="17" t="s">
        <v>24</v>
      </c>
      <c r="R46" s="17" t="s">
        <v>24</v>
      </c>
      <c r="S46" s="17" t="s">
        <v>24</v>
      </c>
      <c r="T46" s="17" t="s">
        <v>24</v>
      </c>
      <c r="U46" s="25"/>
    </row>
    <row r="47" spans="1:21" ht="15" hidden="1" thickBot="1" x14ac:dyDescent="0.4">
      <c r="A47" s="31">
        <v>36156058</v>
      </c>
      <c r="B47" s="2" t="str">
        <f t="shared" si="0"/>
        <v>Daniel Kresse</v>
      </c>
      <c r="C47" s="2">
        <v>20012618</v>
      </c>
      <c r="D47" s="3">
        <v>44075.372094907405</v>
      </c>
      <c r="E47" s="14">
        <v>44074</v>
      </c>
      <c r="F47" s="13">
        <v>44074.333333333336</v>
      </c>
      <c r="G47" s="13">
        <v>44074.6875</v>
      </c>
      <c r="H47" s="15">
        <v>8</v>
      </c>
      <c r="I47" s="2" t="str">
        <f t="shared" si="5"/>
        <v>Posted to HRMS</v>
      </c>
      <c r="J47" s="18" t="str">
        <f>"Regular Hours Worked (full time/salary)"</f>
        <v>Regular Hours Worked (full time/salary)</v>
      </c>
      <c r="K47" s="32" t="str">
        <f>"WSH-CFS F-1 DAY"</f>
        <v>WSH-CFS F-1 DAY</v>
      </c>
      <c r="L47" s="47" t="s">
        <v>25</v>
      </c>
      <c r="M47" s="17">
        <v>3</v>
      </c>
      <c r="N47" s="16" t="s">
        <v>26</v>
      </c>
      <c r="O47" s="17" t="s">
        <v>24</v>
      </c>
      <c r="P47" s="17" t="s">
        <v>24</v>
      </c>
      <c r="Q47" s="17" t="s">
        <v>24</v>
      </c>
      <c r="R47" s="17" t="s">
        <v>24</v>
      </c>
      <c r="S47" s="17" t="s">
        <v>24</v>
      </c>
      <c r="T47" s="17" t="s">
        <v>24</v>
      </c>
      <c r="U47" s="25"/>
    </row>
    <row r="48" spans="1:21" ht="15" hidden="1" thickBot="1" x14ac:dyDescent="0.4">
      <c r="A48" s="31">
        <v>36806113</v>
      </c>
      <c r="B48" s="2" t="str">
        <f t="shared" si="0"/>
        <v>Daniel Kresse</v>
      </c>
      <c r="C48" s="2">
        <v>20012618</v>
      </c>
      <c r="D48" s="3">
        <v>44105.387303240743</v>
      </c>
      <c r="E48" s="14">
        <v>44090</v>
      </c>
      <c r="F48" s="13">
        <v>44090.333333333336</v>
      </c>
      <c r="G48" s="13">
        <v>44090.6875</v>
      </c>
      <c r="H48" s="15">
        <v>8</v>
      </c>
      <c r="I48" s="2" t="str">
        <f t="shared" si="5"/>
        <v>Posted to HRMS</v>
      </c>
      <c r="J48" s="18" t="str">
        <f>"Regular Hours Worked (full time/salary)"</f>
        <v>Regular Hours Worked (full time/salary)</v>
      </c>
      <c r="K48" s="32" t="str">
        <f>"WSH-CFS F-1 DAY"</f>
        <v>WSH-CFS F-1 DAY</v>
      </c>
      <c r="L48" s="47" t="s">
        <v>25</v>
      </c>
      <c r="M48" s="17">
        <v>3</v>
      </c>
      <c r="N48" s="16" t="s">
        <v>26</v>
      </c>
      <c r="O48" s="17" t="s">
        <v>24</v>
      </c>
      <c r="P48" s="17" t="s">
        <v>24</v>
      </c>
      <c r="Q48" s="17" t="s">
        <v>24</v>
      </c>
      <c r="R48" s="17" t="s">
        <v>24</v>
      </c>
      <c r="S48" s="17" t="s">
        <v>24</v>
      </c>
      <c r="T48" s="17" t="s">
        <v>24</v>
      </c>
      <c r="U48" s="25"/>
    </row>
    <row r="49" spans="1:21" ht="15" hidden="1" thickBot="1" x14ac:dyDescent="0.4">
      <c r="A49" s="31">
        <v>36806116</v>
      </c>
      <c r="B49" s="2" t="str">
        <f t="shared" si="0"/>
        <v>Daniel Kresse</v>
      </c>
      <c r="C49" s="2">
        <v>20012618</v>
      </c>
      <c r="D49" s="3">
        <v>44105.387314814812</v>
      </c>
      <c r="E49" s="14">
        <v>44091</v>
      </c>
      <c r="F49" s="13">
        <v>44091.333333333336</v>
      </c>
      <c r="G49" s="13">
        <v>44091.6875</v>
      </c>
      <c r="H49" s="15">
        <v>8</v>
      </c>
      <c r="I49" s="2" t="str">
        <f t="shared" si="5"/>
        <v>Posted to HRMS</v>
      </c>
      <c r="J49" s="18" t="str">
        <f>"Regular Hours Worked (full time/salary)"</f>
        <v>Regular Hours Worked (full time/salary)</v>
      </c>
      <c r="K49" s="32" t="str">
        <f>"WSH-CFS F-1 DAY"</f>
        <v>WSH-CFS F-1 DAY</v>
      </c>
      <c r="L49" s="47" t="s">
        <v>27</v>
      </c>
      <c r="M49" s="17" t="s">
        <v>24</v>
      </c>
      <c r="N49" s="16" t="s">
        <v>24</v>
      </c>
      <c r="O49" s="17" t="s">
        <v>24</v>
      </c>
      <c r="P49" s="17" t="s">
        <v>24</v>
      </c>
      <c r="Q49" s="17" t="s">
        <v>24</v>
      </c>
      <c r="R49" s="17" t="s">
        <v>24</v>
      </c>
      <c r="S49" s="17" t="s">
        <v>24</v>
      </c>
      <c r="T49" s="17" t="s">
        <v>24</v>
      </c>
      <c r="U49" s="25"/>
    </row>
    <row r="50" spans="1:21" ht="15" thickBot="1" x14ac:dyDescent="0.4">
      <c r="A50" s="31">
        <v>36806119</v>
      </c>
      <c r="B50" s="2" t="str">
        <f t="shared" si="0"/>
        <v>Daniel Kresse</v>
      </c>
      <c r="C50" s="2">
        <v>20012618</v>
      </c>
      <c r="D50" s="3">
        <v>44105.387337962966</v>
      </c>
      <c r="E50" s="14">
        <v>44092</v>
      </c>
      <c r="F50" s="13">
        <v>44092.333333333336</v>
      </c>
      <c r="G50" s="13">
        <v>44092.6875</v>
      </c>
      <c r="H50" s="15">
        <v>8</v>
      </c>
      <c r="I50" s="2" t="str">
        <f t="shared" si="5"/>
        <v>Posted to HRMS</v>
      </c>
      <c r="J50" s="18" t="str">
        <f>"Regular Hours Worked (full time/salary)"</f>
        <v>Regular Hours Worked (full time/salary)</v>
      </c>
      <c r="K50" s="32" t="str">
        <f>"WSH-CFS F-1 DAY"</f>
        <v>WSH-CFS F-1 DAY</v>
      </c>
      <c r="L50" s="47" t="s">
        <v>64</v>
      </c>
      <c r="M50" s="17">
        <v>15.5</v>
      </c>
      <c r="N50" s="16" t="s">
        <v>31</v>
      </c>
      <c r="O50" s="17">
        <v>0.5</v>
      </c>
      <c r="P50" s="17" t="s">
        <v>50</v>
      </c>
      <c r="Q50" s="17">
        <v>1200</v>
      </c>
      <c r="R50" s="17">
        <v>44.33</v>
      </c>
      <c r="S50" s="17">
        <v>40.42</v>
      </c>
      <c r="T50" s="17">
        <f>(R50*O50)+(S50*O50)</f>
        <v>42.375</v>
      </c>
      <c r="U50" s="25"/>
    </row>
    <row r="51" spans="1:21" ht="15" hidden="1" thickBot="1" x14ac:dyDescent="0.4">
      <c r="A51" s="31">
        <v>36806144</v>
      </c>
      <c r="B51" s="2" t="str">
        <f t="shared" si="0"/>
        <v>Daniel Kresse</v>
      </c>
      <c r="C51" s="2">
        <v>20012618</v>
      </c>
      <c r="D51" s="3">
        <v>44105.387557870374</v>
      </c>
      <c r="E51" s="14">
        <v>44093</v>
      </c>
      <c r="F51" s="14">
        <v>44093</v>
      </c>
      <c r="G51" s="13">
        <v>44093.999305555553</v>
      </c>
      <c r="H51" s="15">
        <v>0</v>
      </c>
      <c r="I51" s="2" t="str">
        <f t="shared" si="5"/>
        <v>Posted to HRMS</v>
      </c>
      <c r="J51" s="18" t="str">
        <f>"Marked As Day Off"</f>
        <v>Marked As Day Off</v>
      </c>
      <c r="K51" s="32" t="str">
        <f>"N/A"</f>
        <v>N/A</v>
      </c>
      <c r="L51" s="47" t="s">
        <v>25</v>
      </c>
      <c r="M51" s="17">
        <v>3</v>
      </c>
      <c r="N51" s="16" t="s">
        <v>26</v>
      </c>
      <c r="O51" s="17" t="s">
        <v>24</v>
      </c>
      <c r="P51" s="17" t="s">
        <v>24</v>
      </c>
      <c r="Q51" s="17" t="s">
        <v>24</v>
      </c>
      <c r="R51" s="17" t="s">
        <v>24</v>
      </c>
      <c r="S51" s="17" t="s">
        <v>24</v>
      </c>
      <c r="T51" s="17" t="s">
        <v>24</v>
      </c>
      <c r="U51" s="25"/>
    </row>
    <row r="52" spans="1:21" ht="15" hidden="1" thickBot="1" x14ac:dyDescent="0.4">
      <c r="A52" s="31">
        <v>36806148</v>
      </c>
      <c r="B52" s="2" t="str">
        <f t="shared" si="0"/>
        <v>Daniel Kresse</v>
      </c>
      <c r="C52" s="2">
        <v>20012618</v>
      </c>
      <c r="D52" s="3">
        <v>44105.387569444443</v>
      </c>
      <c r="E52" s="14">
        <v>44094</v>
      </c>
      <c r="F52" s="14">
        <v>44094</v>
      </c>
      <c r="G52" s="13">
        <v>44094.999305555553</v>
      </c>
      <c r="H52" s="15">
        <v>0</v>
      </c>
      <c r="I52" s="2" t="str">
        <f t="shared" si="5"/>
        <v>Posted to HRMS</v>
      </c>
      <c r="J52" s="18" t="str">
        <f>"Marked As Day Off"</f>
        <v>Marked As Day Off</v>
      </c>
      <c r="K52" s="32" t="str">
        <f>"N/A"</f>
        <v>N/A</v>
      </c>
      <c r="L52" s="47" t="s">
        <v>28</v>
      </c>
      <c r="M52" s="17">
        <v>12</v>
      </c>
      <c r="N52" s="16" t="s">
        <v>26</v>
      </c>
      <c r="O52" s="17" t="s">
        <v>24</v>
      </c>
      <c r="P52" s="17" t="s">
        <v>24</v>
      </c>
      <c r="Q52" s="17" t="s">
        <v>24</v>
      </c>
      <c r="R52" s="17" t="s">
        <v>24</v>
      </c>
      <c r="S52" s="17" t="s">
        <v>24</v>
      </c>
      <c r="T52" s="17" t="s">
        <v>24</v>
      </c>
      <c r="U52" s="25"/>
    </row>
    <row r="53" spans="1:21" ht="15" hidden="1" thickBot="1" x14ac:dyDescent="0.4">
      <c r="A53" s="31">
        <v>36806122</v>
      </c>
      <c r="B53" s="2" t="str">
        <f t="shared" si="0"/>
        <v>Daniel Kresse</v>
      </c>
      <c r="C53" s="2">
        <v>20012618</v>
      </c>
      <c r="D53" s="3">
        <v>44105.387372685182</v>
      </c>
      <c r="E53" s="14">
        <v>44095</v>
      </c>
      <c r="F53" s="13">
        <v>44095.333333333336</v>
      </c>
      <c r="G53" s="13">
        <v>44095.6875</v>
      </c>
      <c r="H53" s="15">
        <v>8</v>
      </c>
      <c r="I53" s="2" t="str">
        <f t="shared" si="5"/>
        <v>Posted to HRMS</v>
      </c>
      <c r="J53" s="18" t="str">
        <f>"Regular Hours Worked (full time/salary)"</f>
        <v>Regular Hours Worked (full time/salary)</v>
      </c>
      <c r="K53" s="32" t="str">
        <f>"WSH-CFS F-1 DAY"</f>
        <v>WSH-CFS F-1 DAY</v>
      </c>
      <c r="L53" s="47" t="s">
        <v>27</v>
      </c>
      <c r="M53" s="17" t="s">
        <v>24</v>
      </c>
      <c r="N53" s="16" t="s">
        <v>24</v>
      </c>
      <c r="O53" s="17" t="s">
        <v>24</v>
      </c>
      <c r="P53" s="17" t="s">
        <v>24</v>
      </c>
      <c r="Q53" s="17" t="s">
        <v>24</v>
      </c>
      <c r="R53" s="17" t="s">
        <v>24</v>
      </c>
      <c r="S53" s="17" t="s">
        <v>24</v>
      </c>
      <c r="T53" s="17" t="s">
        <v>24</v>
      </c>
      <c r="U53" s="25"/>
    </row>
    <row r="54" spans="1:21" ht="15" hidden="1" thickBot="1" x14ac:dyDescent="0.4">
      <c r="A54" s="31">
        <v>36806123</v>
      </c>
      <c r="B54" s="2" t="str">
        <f t="shared" si="0"/>
        <v>Daniel Kresse</v>
      </c>
      <c r="C54" s="2">
        <v>20012618</v>
      </c>
      <c r="D54" s="3">
        <v>44105.387384259258</v>
      </c>
      <c r="E54" s="14">
        <v>44096</v>
      </c>
      <c r="F54" s="13">
        <v>44096.333333333336</v>
      </c>
      <c r="G54" s="13">
        <v>44096.6875</v>
      </c>
      <c r="H54" s="15">
        <v>8</v>
      </c>
      <c r="I54" s="2" t="str">
        <f t="shared" si="5"/>
        <v>Posted to HRMS</v>
      </c>
      <c r="J54" s="18" t="str">
        <f>"Regular Hours Worked (full time/salary)"</f>
        <v>Regular Hours Worked (full time/salary)</v>
      </c>
      <c r="K54" s="32" t="str">
        <f>"WSH-CFS F-1 DAY"</f>
        <v>WSH-CFS F-1 DAY</v>
      </c>
      <c r="L54" s="47" t="s">
        <v>25</v>
      </c>
      <c r="M54" s="17">
        <v>3</v>
      </c>
      <c r="N54" s="16" t="s">
        <v>26</v>
      </c>
      <c r="O54" s="17" t="s">
        <v>24</v>
      </c>
      <c r="P54" s="17" t="s">
        <v>24</v>
      </c>
      <c r="Q54" s="17" t="s">
        <v>24</v>
      </c>
      <c r="R54" s="17" t="s">
        <v>24</v>
      </c>
      <c r="S54" s="17" t="s">
        <v>24</v>
      </c>
      <c r="T54" s="17" t="s">
        <v>24</v>
      </c>
      <c r="U54" s="25"/>
    </row>
    <row r="55" spans="1:21" ht="15" hidden="1" thickBot="1" x14ac:dyDescent="0.4">
      <c r="A55" s="31">
        <v>36806124</v>
      </c>
      <c r="B55" s="2" t="str">
        <f t="shared" si="0"/>
        <v>Daniel Kresse</v>
      </c>
      <c r="C55" s="2">
        <v>20012618</v>
      </c>
      <c r="D55" s="3">
        <v>44105.387395833335</v>
      </c>
      <c r="E55" s="14">
        <v>44097</v>
      </c>
      <c r="F55" s="13">
        <v>44097.333333333336</v>
      </c>
      <c r="G55" s="13">
        <v>44097.6875</v>
      </c>
      <c r="H55" s="15">
        <v>8</v>
      </c>
      <c r="I55" s="2" t="str">
        <f t="shared" si="5"/>
        <v>Posted to HRMS</v>
      </c>
      <c r="J55" s="18" t="str">
        <f>"Regular Hours Worked (full time/salary)"</f>
        <v>Regular Hours Worked (full time/salary)</v>
      </c>
      <c r="K55" s="32" t="str">
        <f>"WSH-CFS F-1 DAY"</f>
        <v>WSH-CFS F-1 DAY</v>
      </c>
      <c r="L55" s="47" t="s">
        <v>27</v>
      </c>
      <c r="M55" s="17" t="s">
        <v>24</v>
      </c>
      <c r="N55" s="16" t="s">
        <v>24</v>
      </c>
      <c r="O55" s="17" t="s">
        <v>24</v>
      </c>
      <c r="P55" s="17" t="s">
        <v>24</v>
      </c>
      <c r="Q55" s="17" t="s">
        <v>24</v>
      </c>
      <c r="R55" s="17" t="s">
        <v>24</v>
      </c>
      <c r="S55" s="17" t="s">
        <v>24</v>
      </c>
      <c r="T55" s="17" t="s">
        <v>24</v>
      </c>
      <c r="U55" s="25"/>
    </row>
    <row r="56" spans="1:21" ht="15" hidden="1" thickBot="1" x14ac:dyDescent="0.4">
      <c r="A56" s="31">
        <v>36806125</v>
      </c>
      <c r="B56" s="2" t="str">
        <f t="shared" si="0"/>
        <v>Daniel Kresse</v>
      </c>
      <c r="C56" s="2">
        <v>20012618</v>
      </c>
      <c r="D56" s="3">
        <v>44105.387418981481</v>
      </c>
      <c r="E56" s="14">
        <v>44098</v>
      </c>
      <c r="F56" s="13">
        <v>44098.333333333336</v>
      </c>
      <c r="G56" s="13">
        <v>44098.6875</v>
      </c>
      <c r="H56" s="15">
        <v>8</v>
      </c>
      <c r="I56" s="2" t="str">
        <f t="shared" si="5"/>
        <v>Posted to HRMS</v>
      </c>
      <c r="J56" s="18" t="str">
        <f>"Regular Hours Worked (full time/salary)"</f>
        <v>Regular Hours Worked (full time/salary)</v>
      </c>
      <c r="K56" s="32" t="str">
        <f>"WSH-CFS F-1 DAY"</f>
        <v>WSH-CFS F-1 DAY</v>
      </c>
      <c r="L56" s="47" t="s">
        <v>25</v>
      </c>
      <c r="M56" s="17">
        <v>3</v>
      </c>
      <c r="N56" s="16" t="s">
        <v>26</v>
      </c>
      <c r="O56" s="17" t="s">
        <v>24</v>
      </c>
      <c r="P56" s="17" t="s">
        <v>24</v>
      </c>
      <c r="Q56" s="17" t="s">
        <v>24</v>
      </c>
      <c r="R56" s="17" t="s">
        <v>24</v>
      </c>
      <c r="S56" s="17" t="s">
        <v>24</v>
      </c>
      <c r="T56" s="17" t="s">
        <v>24</v>
      </c>
      <c r="U56" s="25"/>
    </row>
    <row r="57" spans="1:21" ht="15" hidden="1" thickBot="1" x14ac:dyDescent="0.4">
      <c r="A57" s="31">
        <v>36806140</v>
      </c>
      <c r="B57" s="2" t="str">
        <f t="shared" si="0"/>
        <v>Daniel Kresse</v>
      </c>
      <c r="C57" s="2">
        <v>20012618</v>
      </c>
      <c r="D57" s="3">
        <v>44105.38753472222</v>
      </c>
      <c r="E57" s="14">
        <v>44100</v>
      </c>
      <c r="F57" s="14">
        <v>44100</v>
      </c>
      <c r="G57" s="13">
        <v>44100.999305555553</v>
      </c>
      <c r="H57" s="15">
        <v>0</v>
      </c>
      <c r="I57" s="2" t="str">
        <f t="shared" si="5"/>
        <v>Posted to HRMS</v>
      </c>
      <c r="J57" s="18" t="str">
        <f>"Marked As Day Off"</f>
        <v>Marked As Day Off</v>
      </c>
      <c r="K57" s="32" t="str">
        <f>"N/A"</f>
        <v>N/A</v>
      </c>
      <c r="L57" s="47" t="s">
        <v>25</v>
      </c>
      <c r="M57" s="17">
        <v>3</v>
      </c>
      <c r="N57" s="16" t="s">
        <v>26</v>
      </c>
      <c r="O57" s="17" t="s">
        <v>24</v>
      </c>
      <c r="P57" s="17" t="s">
        <v>24</v>
      </c>
      <c r="Q57" s="17" t="s">
        <v>24</v>
      </c>
      <c r="R57" s="17" t="s">
        <v>24</v>
      </c>
      <c r="S57" s="17" t="s">
        <v>24</v>
      </c>
      <c r="T57" s="17" t="s">
        <v>24</v>
      </c>
      <c r="U57" s="25"/>
    </row>
    <row r="58" spans="1:21" ht="15" hidden="1" thickBot="1" x14ac:dyDescent="0.4">
      <c r="A58" s="31">
        <v>36806138</v>
      </c>
      <c r="B58" s="2" t="str">
        <f t="shared" si="0"/>
        <v>Daniel Kresse</v>
      </c>
      <c r="C58" s="2">
        <v>20012618</v>
      </c>
      <c r="D58" s="3">
        <v>44105.387523148151</v>
      </c>
      <c r="E58" s="14">
        <v>44101</v>
      </c>
      <c r="F58" s="14">
        <v>44101</v>
      </c>
      <c r="G58" s="13">
        <v>44101.999305555553</v>
      </c>
      <c r="H58" s="15">
        <v>0</v>
      </c>
      <c r="I58" s="2" t="str">
        <f t="shared" si="5"/>
        <v>Posted to HRMS</v>
      </c>
      <c r="J58" s="18" t="str">
        <f>"Marked As Day Off"</f>
        <v>Marked As Day Off</v>
      </c>
      <c r="K58" s="32" t="str">
        <f>"N/A"</f>
        <v>N/A</v>
      </c>
      <c r="L58" s="47" t="s">
        <v>28</v>
      </c>
      <c r="M58" s="17">
        <v>12</v>
      </c>
      <c r="N58" s="16" t="s">
        <v>26</v>
      </c>
      <c r="O58" s="17" t="s">
        <v>24</v>
      </c>
      <c r="P58" s="17" t="s">
        <v>24</v>
      </c>
      <c r="Q58" s="17" t="s">
        <v>24</v>
      </c>
      <c r="R58" s="17" t="s">
        <v>24</v>
      </c>
      <c r="S58" s="17" t="s">
        <v>24</v>
      </c>
      <c r="T58" s="17" t="s">
        <v>24</v>
      </c>
      <c r="U58" s="25"/>
    </row>
    <row r="59" spans="1:21" ht="15" hidden="1" thickBot="1" x14ac:dyDescent="0.4">
      <c r="A59" s="31">
        <v>36806133</v>
      </c>
      <c r="B59" s="2" t="str">
        <f t="shared" si="0"/>
        <v>Daniel Kresse</v>
      </c>
      <c r="C59" s="2">
        <v>20012618</v>
      </c>
      <c r="D59" s="3">
        <v>44105.387488425928</v>
      </c>
      <c r="E59" s="14">
        <v>44103</v>
      </c>
      <c r="F59" s="13">
        <v>44103.333333333336</v>
      </c>
      <c r="G59" s="13">
        <v>44103.6875</v>
      </c>
      <c r="H59" s="15">
        <v>8</v>
      </c>
      <c r="I59" s="2" t="str">
        <f t="shared" si="5"/>
        <v>Posted to HRMS</v>
      </c>
      <c r="J59" s="18" t="str">
        <f>"Regular Hours Worked (full time/salary)"</f>
        <v>Regular Hours Worked (full time/salary)</v>
      </c>
      <c r="K59" s="32" t="str">
        <f>"WSH-CFS F-1 DAY"</f>
        <v>WSH-CFS F-1 DAY</v>
      </c>
      <c r="L59" s="47" t="s">
        <v>27</v>
      </c>
      <c r="M59" s="17" t="s">
        <v>24</v>
      </c>
      <c r="N59" s="16" t="s">
        <v>24</v>
      </c>
      <c r="O59" s="17" t="s">
        <v>24</v>
      </c>
      <c r="P59" s="17" t="s">
        <v>24</v>
      </c>
      <c r="Q59" s="17" t="s">
        <v>24</v>
      </c>
      <c r="R59" s="17" t="s">
        <v>24</v>
      </c>
      <c r="S59" s="17" t="s">
        <v>24</v>
      </c>
      <c r="T59" s="17" t="s">
        <v>24</v>
      </c>
      <c r="U59" s="25"/>
    </row>
    <row r="60" spans="1:21" ht="15" hidden="1" thickBot="1" x14ac:dyDescent="0.4">
      <c r="A60" s="31">
        <v>47851201</v>
      </c>
      <c r="B60" s="2" t="str">
        <f t="shared" si="0"/>
        <v>Daniel Kresse</v>
      </c>
      <c r="C60" s="2">
        <v>20012618</v>
      </c>
      <c r="D60" s="3">
        <v>44788.430115740739</v>
      </c>
      <c r="E60" s="14">
        <v>44784</v>
      </c>
      <c r="F60" s="13">
        <v>44784.708333333336</v>
      </c>
      <c r="G60" s="13">
        <v>44784.833333333336</v>
      </c>
      <c r="H60" s="15">
        <v>3</v>
      </c>
      <c r="I60" s="2" t="str">
        <f t="shared" si="5"/>
        <v>Posted to HRMS</v>
      </c>
      <c r="J60" s="18" t="str">
        <f t="shared" ref="J60:J80" si="6">"Extra Hours Worked"</f>
        <v>Extra Hours Worked</v>
      </c>
      <c r="K60" s="32" t="str">
        <f>"WSH-COAS SOCIAL WORK"</f>
        <v>WSH-COAS SOCIAL WORK</v>
      </c>
      <c r="L60" s="47" t="s">
        <v>27</v>
      </c>
      <c r="M60" s="17" t="s">
        <v>24</v>
      </c>
      <c r="N60" s="16" t="s">
        <v>24</v>
      </c>
      <c r="O60" s="17" t="s">
        <v>24</v>
      </c>
      <c r="P60" s="17" t="s">
        <v>24</v>
      </c>
      <c r="Q60" s="17" t="s">
        <v>24</v>
      </c>
      <c r="R60" s="17" t="s">
        <v>24</v>
      </c>
      <c r="S60" s="17" t="s">
        <v>24</v>
      </c>
      <c r="T60" s="17" t="s">
        <v>24</v>
      </c>
      <c r="U60" s="25" t="s">
        <v>83</v>
      </c>
    </row>
    <row r="61" spans="1:21" ht="15" thickBot="1" x14ac:dyDescent="0.4">
      <c r="A61" s="31">
        <v>47851208</v>
      </c>
      <c r="B61" s="2" t="str">
        <f t="shared" si="0"/>
        <v>Daniel Kresse</v>
      </c>
      <c r="C61" s="2">
        <v>20012618</v>
      </c>
      <c r="D61" s="3">
        <v>44788.430185185185</v>
      </c>
      <c r="E61" s="14">
        <v>44786</v>
      </c>
      <c r="F61" s="13">
        <v>44786.708333333336</v>
      </c>
      <c r="G61" s="13">
        <v>44786.833333333336</v>
      </c>
      <c r="H61" s="15">
        <v>3</v>
      </c>
      <c r="I61" s="2" t="str">
        <f t="shared" si="5"/>
        <v>Posted to HRMS</v>
      </c>
      <c r="J61" s="18" t="str">
        <f t="shared" si="6"/>
        <v>Extra Hours Worked</v>
      </c>
      <c r="K61" s="32" t="str">
        <f>"WSH-COAS SOCIAL WORK"</f>
        <v>WSH-COAS SOCIAL WORK</v>
      </c>
      <c r="L61" s="47" t="s">
        <v>28</v>
      </c>
      <c r="M61" s="17">
        <v>12</v>
      </c>
      <c r="N61" s="16" t="s">
        <v>31</v>
      </c>
      <c r="O61" s="17">
        <v>3</v>
      </c>
      <c r="P61" s="17" t="s">
        <v>25</v>
      </c>
      <c r="Q61" s="17">
        <v>1200</v>
      </c>
      <c r="R61" s="17">
        <v>45.77</v>
      </c>
      <c r="S61" s="17">
        <v>42.76</v>
      </c>
      <c r="T61" s="17">
        <f>(R61*O61)+(S61*O61)</f>
        <v>265.59000000000003</v>
      </c>
      <c r="U61" s="25"/>
    </row>
    <row r="62" spans="1:21" ht="15" thickBot="1" x14ac:dyDescent="0.4">
      <c r="A62" s="31">
        <v>47851210</v>
      </c>
      <c r="B62" s="2" t="str">
        <f t="shared" si="0"/>
        <v>Daniel Kresse</v>
      </c>
      <c r="C62" s="2">
        <v>20012618</v>
      </c>
      <c r="D62" s="3">
        <v>44788.430219907408</v>
      </c>
      <c r="E62" s="14">
        <v>44787</v>
      </c>
      <c r="F62" s="13">
        <v>44787.708333333336</v>
      </c>
      <c r="G62" s="13">
        <v>44787.833333333336</v>
      </c>
      <c r="H62" s="15">
        <v>3</v>
      </c>
      <c r="I62" s="2" t="str">
        <f t="shared" si="5"/>
        <v>Posted to HRMS</v>
      </c>
      <c r="J62" s="18" t="str">
        <f t="shared" si="6"/>
        <v>Extra Hours Worked</v>
      </c>
      <c r="K62" s="32" t="str">
        <f>"WSH-COAS SOCIAL WORK"</f>
        <v>WSH-COAS SOCIAL WORK</v>
      </c>
      <c r="L62" s="47" t="s">
        <v>28</v>
      </c>
      <c r="M62" s="17">
        <v>12</v>
      </c>
      <c r="N62" s="16" t="s">
        <v>31</v>
      </c>
      <c r="O62" s="17">
        <v>3</v>
      </c>
      <c r="P62" s="17" t="s">
        <v>25</v>
      </c>
      <c r="Q62" s="17">
        <v>1200</v>
      </c>
      <c r="R62" s="17">
        <v>45.77</v>
      </c>
      <c r="S62" s="17">
        <v>42.76</v>
      </c>
      <c r="T62" s="17">
        <f>(R62*O62)+(S62*O62)</f>
        <v>265.59000000000003</v>
      </c>
      <c r="U62" s="25"/>
    </row>
    <row r="63" spans="1:21" ht="15" thickBot="1" x14ac:dyDescent="0.4">
      <c r="A63" s="31">
        <v>47851215</v>
      </c>
      <c r="B63" s="2" t="str">
        <f t="shared" si="0"/>
        <v>Daniel Kresse</v>
      </c>
      <c r="C63" s="2">
        <v>20012618</v>
      </c>
      <c r="D63" s="3">
        <v>44788.430266203701</v>
      </c>
      <c r="E63" s="14">
        <v>44788</v>
      </c>
      <c r="F63" s="13">
        <v>44788.708333333336</v>
      </c>
      <c r="G63" s="13">
        <v>44788.833333333336</v>
      </c>
      <c r="H63" s="15">
        <v>3</v>
      </c>
      <c r="I63" s="2" t="str">
        <f t="shared" si="5"/>
        <v>Posted to HRMS</v>
      </c>
      <c r="J63" s="18" t="str">
        <f t="shared" si="6"/>
        <v>Extra Hours Worked</v>
      </c>
      <c r="K63" s="32" t="str">
        <f>"WSH-COAS SOCIAL WORK"</f>
        <v>WSH-COAS SOCIAL WORK</v>
      </c>
      <c r="L63" s="47" t="s">
        <v>33</v>
      </c>
      <c r="M63" s="17">
        <v>5</v>
      </c>
      <c r="N63" s="16" t="s">
        <v>31</v>
      </c>
      <c r="O63" s="17">
        <v>3</v>
      </c>
      <c r="P63" s="17" t="s">
        <v>25</v>
      </c>
      <c r="Q63" s="17">
        <v>1200</v>
      </c>
      <c r="R63" s="17">
        <v>45.77</v>
      </c>
      <c r="S63" s="17">
        <v>42.76</v>
      </c>
      <c r="T63" s="17">
        <f>(R63*O63)+(S63*O63)</f>
        <v>265.59000000000003</v>
      </c>
      <c r="U63" s="25"/>
    </row>
    <row r="64" spans="1:21" ht="15" thickBot="1" x14ac:dyDescent="0.4">
      <c r="A64" s="31">
        <v>48135876</v>
      </c>
      <c r="B64" s="2" t="str">
        <f t="shared" si="0"/>
        <v>Daniel Kresse</v>
      </c>
      <c r="C64" s="2">
        <v>20012618</v>
      </c>
      <c r="D64" s="3">
        <v>44805.596261574072</v>
      </c>
      <c r="E64" s="14">
        <v>44804</v>
      </c>
      <c r="F64" s="13">
        <v>44804.708333333336</v>
      </c>
      <c r="G64" s="13">
        <v>44804.833333333336</v>
      </c>
      <c r="H64" s="15">
        <v>3</v>
      </c>
      <c r="I64" s="2" t="str">
        <f t="shared" si="5"/>
        <v>Posted to HRMS</v>
      </c>
      <c r="J64" s="18" t="str">
        <f t="shared" si="6"/>
        <v>Extra Hours Worked</v>
      </c>
      <c r="K64" s="32" t="str">
        <f>"WSH-COAS SOCIAL WORK"</f>
        <v>WSH-COAS SOCIAL WORK</v>
      </c>
      <c r="L64" s="47" t="s">
        <v>33</v>
      </c>
      <c r="M64" s="17">
        <v>5</v>
      </c>
      <c r="N64" s="16" t="s">
        <v>31</v>
      </c>
      <c r="O64" s="17">
        <v>3</v>
      </c>
      <c r="P64" s="17" t="s">
        <v>25</v>
      </c>
      <c r="Q64" s="17">
        <v>1200</v>
      </c>
      <c r="R64" s="17">
        <v>45.77</v>
      </c>
      <c r="S64" s="17">
        <v>42.76</v>
      </c>
      <c r="T64" s="17">
        <f>(R64*O64)+(S64*O64)</f>
        <v>265.59000000000003</v>
      </c>
      <c r="U64" s="25"/>
    </row>
    <row r="65" spans="1:21" ht="15" hidden="1" thickBot="1" x14ac:dyDescent="0.4">
      <c r="A65" s="31">
        <v>49501320</v>
      </c>
      <c r="B65" s="2" t="str">
        <f t="shared" si="0"/>
        <v>Daniel Kresse</v>
      </c>
      <c r="C65" s="2">
        <v>20012618</v>
      </c>
      <c r="D65" s="3">
        <v>44895.483391203707</v>
      </c>
      <c r="E65" s="14">
        <v>44893</v>
      </c>
      <c r="F65" s="13">
        <v>44893.75</v>
      </c>
      <c r="G65" s="13">
        <v>44893.875</v>
      </c>
      <c r="H65" s="15">
        <v>3</v>
      </c>
      <c r="I65" s="2" t="str">
        <f t="shared" si="5"/>
        <v>Posted to HRMS</v>
      </c>
      <c r="J65" s="18" t="str">
        <f t="shared" si="6"/>
        <v>Extra Hours Worked</v>
      </c>
      <c r="K65" s="32" t="str">
        <f>"WSH-CFS WPAS-SOC WK"</f>
        <v>WSH-CFS WPAS-SOC WK</v>
      </c>
      <c r="L65" s="47" t="s">
        <v>27</v>
      </c>
      <c r="M65" s="17" t="s">
        <v>24</v>
      </c>
      <c r="N65" s="16" t="s">
        <v>24</v>
      </c>
      <c r="O65" s="17" t="s">
        <v>24</v>
      </c>
      <c r="P65" s="17" t="s">
        <v>24</v>
      </c>
      <c r="Q65" s="17" t="s">
        <v>24</v>
      </c>
      <c r="R65" s="17" t="s">
        <v>24</v>
      </c>
      <c r="S65" s="17" t="s">
        <v>24</v>
      </c>
      <c r="T65" s="17" t="s">
        <v>24</v>
      </c>
      <c r="U65" s="25" t="s">
        <v>35</v>
      </c>
    </row>
    <row r="66" spans="1:21" ht="15" thickBot="1" x14ac:dyDescent="0.4">
      <c r="A66" s="31">
        <v>49501319</v>
      </c>
      <c r="B66" s="2" t="str">
        <f t="shared" si="0"/>
        <v>Daniel Kresse</v>
      </c>
      <c r="C66" s="2">
        <v>20012618</v>
      </c>
      <c r="D66" s="3">
        <v>44895.48337962963</v>
      </c>
      <c r="E66" s="14">
        <v>44894</v>
      </c>
      <c r="F66" s="13">
        <v>44894.75</v>
      </c>
      <c r="G66" s="13">
        <v>44894.875</v>
      </c>
      <c r="H66" s="15">
        <v>3</v>
      </c>
      <c r="I66" s="2" t="str">
        <f t="shared" si="5"/>
        <v>Posted to HRMS</v>
      </c>
      <c r="J66" s="18" t="str">
        <f t="shared" si="6"/>
        <v>Extra Hours Worked</v>
      </c>
      <c r="K66" s="32" t="str">
        <f>"WSH-CFS WPAS-SOC WK"</f>
        <v>WSH-CFS WPAS-SOC WK</v>
      </c>
      <c r="L66" s="47" t="s">
        <v>33</v>
      </c>
      <c r="M66" s="17">
        <v>5</v>
      </c>
      <c r="N66" s="16" t="s">
        <v>31</v>
      </c>
      <c r="O66" s="17">
        <v>3</v>
      </c>
      <c r="P66" s="17" t="s">
        <v>36</v>
      </c>
      <c r="Q66" s="17">
        <v>1200</v>
      </c>
      <c r="R66" s="17">
        <v>45.77</v>
      </c>
      <c r="S66" s="17">
        <v>42.76</v>
      </c>
      <c r="T66" s="17">
        <f>(R66*O66)+(S66*O66)</f>
        <v>265.59000000000003</v>
      </c>
      <c r="U66" s="25"/>
    </row>
    <row r="67" spans="1:21" ht="15" thickBot="1" x14ac:dyDescent="0.4">
      <c r="A67" s="31">
        <v>49501318</v>
      </c>
      <c r="B67" s="2" t="str">
        <f t="shared" si="0"/>
        <v>Daniel Kresse</v>
      </c>
      <c r="C67" s="2">
        <v>20012618</v>
      </c>
      <c r="D67" s="3">
        <v>44895.483356481483</v>
      </c>
      <c r="E67" s="14">
        <v>44895</v>
      </c>
      <c r="F67" s="13">
        <v>44895.75</v>
      </c>
      <c r="G67" s="13">
        <v>44895.875</v>
      </c>
      <c r="H67" s="15">
        <v>3</v>
      </c>
      <c r="I67" s="2" t="str">
        <f t="shared" si="5"/>
        <v>Posted to HRMS</v>
      </c>
      <c r="J67" s="18" t="str">
        <f t="shared" si="6"/>
        <v>Extra Hours Worked</v>
      </c>
      <c r="K67" s="32" t="str">
        <f>"WSH-CFS WPAS-SOC WK"</f>
        <v>WSH-CFS WPAS-SOC WK</v>
      </c>
      <c r="L67" s="47" t="s">
        <v>33</v>
      </c>
      <c r="M67" s="17">
        <v>5</v>
      </c>
      <c r="N67" s="16" t="s">
        <v>31</v>
      </c>
      <c r="O67" s="17">
        <v>3</v>
      </c>
      <c r="P67" s="17" t="s">
        <v>36</v>
      </c>
      <c r="Q67" s="17">
        <v>1200</v>
      </c>
      <c r="R67" s="17">
        <v>45.77</v>
      </c>
      <c r="S67" s="17">
        <v>42.76</v>
      </c>
      <c r="T67" s="17">
        <f>(R67*O67)+(S67*O67)</f>
        <v>265.59000000000003</v>
      </c>
      <c r="U67" s="25"/>
    </row>
    <row r="68" spans="1:21" ht="15" thickBot="1" x14ac:dyDescent="0.4">
      <c r="A68" s="31">
        <v>50482674</v>
      </c>
      <c r="B68" s="2" t="str">
        <f t="shared" si="0"/>
        <v>Daniel Kresse</v>
      </c>
      <c r="C68" s="2">
        <v>20012618</v>
      </c>
      <c r="D68" s="3">
        <v>44957.468958333331</v>
      </c>
      <c r="E68" s="14">
        <v>44956</v>
      </c>
      <c r="F68" s="13">
        <v>44956.708333333336</v>
      </c>
      <c r="G68" s="13">
        <v>44956.833333333336</v>
      </c>
      <c r="H68" s="15">
        <v>3</v>
      </c>
      <c r="I68" s="2" t="str">
        <f t="shared" si="5"/>
        <v>Posted to HRMS</v>
      </c>
      <c r="J68" s="18" t="str">
        <f t="shared" si="6"/>
        <v>Extra Hours Worked</v>
      </c>
      <c r="K68" s="32" t="str">
        <f>"WSH-CAS C-3 DAY"</f>
        <v>WSH-CAS C-3 DAY</v>
      </c>
      <c r="L68" s="47" t="s">
        <v>33</v>
      </c>
      <c r="M68" s="17">
        <v>5</v>
      </c>
      <c r="N68" s="16" t="s">
        <v>31</v>
      </c>
      <c r="O68" s="17">
        <v>3</v>
      </c>
      <c r="P68" s="17" t="s">
        <v>25</v>
      </c>
      <c r="Q68" s="17">
        <v>1200</v>
      </c>
      <c r="R68" s="17">
        <v>45.77</v>
      </c>
      <c r="S68" s="17">
        <v>42.76</v>
      </c>
      <c r="T68" s="17">
        <f>(R68*O68)+(S68*O68)</f>
        <v>265.59000000000003</v>
      </c>
      <c r="U68" s="25" t="s">
        <v>35</v>
      </c>
    </row>
    <row r="69" spans="1:21" ht="15" hidden="1" thickBot="1" x14ac:dyDescent="0.4">
      <c r="A69" s="31">
        <v>50482675</v>
      </c>
      <c r="B69" s="2" t="str">
        <f t="shared" si="0"/>
        <v>Daniel Kresse</v>
      </c>
      <c r="C69" s="2">
        <v>20012618</v>
      </c>
      <c r="D69" s="3">
        <v>44957.468981481485</v>
      </c>
      <c r="E69" s="14">
        <v>44957</v>
      </c>
      <c r="F69" s="13">
        <v>44957.708333333336</v>
      </c>
      <c r="G69" s="13">
        <v>44957.833333333336</v>
      </c>
      <c r="H69" s="15">
        <v>3</v>
      </c>
      <c r="I69" s="2" t="str">
        <f t="shared" si="5"/>
        <v>Posted to HRMS</v>
      </c>
      <c r="J69" s="18" t="str">
        <f t="shared" si="6"/>
        <v>Extra Hours Worked</v>
      </c>
      <c r="K69" s="32" t="str">
        <f>"WSH-CAS C-3 DAY"</f>
        <v>WSH-CAS C-3 DAY</v>
      </c>
      <c r="L69" s="47" t="s">
        <v>27</v>
      </c>
      <c r="M69" s="17" t="s">
        <v>24</v>
      </c>
      <c r="N69" s="16" t="s">
        <v>24</v>
      </c>
      <c r="O69" s="17" t="s">
        <v>24</v>
      </c>
      <c r="P69" s="17" t="s">
        <v>24</v>
      </c>
      <c r="Q69" s="17" t="s">
        <v>24</v>
      </c>
      <c r="R69" s="17" t="s">
        <v>24</v>
      </c>
      <c r="S69" s="17" t="s">
        <v>24</v>
      </c>
      <c r="T69" s="17" t="s">
        <v>24</v>
      </c>
      <c r="U69" s="25"/>
    </row>
    <row r="70" spans="1:21" ht="15" thickBot="1" x14ac:dyDescent="0.4">
      <c r="A70" s="31">
        <v>51114476</v>
      </c>
      <c r="B70" s="2" t="str">
        <f t="shared" si="0"/>
        <v>Daniel Kresse</v>
      </c>
      <c r="C70" s="2">
        <v>20012618</v>
      </c>
      <c r="D70" s="3">
        <v>44993.452152777776</v>
      </c>
      <c r="E70" s="14">
        <v>44986</v>
      </c>
      <c r="F70" s="13">
        <v>44986.708333333336</v>
      </c>
      <c r="G70" s="13">
        <v>44986.833333333336</v>
      </c>
      <c r="H70" s="15">
        <v>3</v>
      </c>
      <c r="I70" s="2" t="str">
        <f t="shared" si="5"/>
        <v>Posted to HRMS</v>
      </c>
      <c r="J70" s="18" t="str">
        <f t="shared" si="6"/>
        <v>Extra Hours Worked</v>
      </c>
      <c r="K70" s="32" t="str">
        <f t="shared" ref="K70:K80" si="7">"WSH-COAS SOCIAL WORK"</f>
        <v>WSH-COAS SOCIAL WORK</v>
      </c>
      <c r="L70" s="47" t="s">
        <v>33</v>
      </c>
      <c r="M70" s="17">
        <v>5</v>
      </c>
      <c r="N70" s="16" t="s">
        <v>31</v>
      </c>
      <c r="O70" s="17">
        <v>3</v>
      </c>
      <c r="P70" s="17" t="s">
        <v>25</v>
      </c>
      <c r="Q70" s="17">
        <v>1200</v>
      </c>
      <c r="R70" s="17">
        <v>45.77</v>
      </c>
      <c r="S70" s="17">
        <v>42.76</v>
      </c>
      <c r="T70" s="17">
        <f>(R70*O70)+(S70*O70)</f>
        <v>265.59000000000003</v>
      </c>
      <c r="U70" s="25" t="s">
        <v>37</v>
      </c>
    </row>
    <row r="71" spans="1:21" ht="15" hidden="1" thickBot="1" x14ac:dyDescent="0.4">
      <c r="A71" s="31">
        <v>51114480</v>
      </c>
      <c r="B71" s="2" t="str">
        <f t="shared" si="0"/>
        <v>Daniel Kresse</v>
      </c>
      <c r="C71" s="2">
        <v>20012618</v>
      </c>
      <c r="D71" s="3">
        <v>44993.452210648145</v>
      </c>
      <c r="E71" s="14">
        <v>44987</v>
      </c>
      <c r="F71" s="13">
        <v>44987.708333333336</v>
      </c>
      <c r="G71" s="13">
        <v>44987.833333333336</v>
      </c>
      <c r="H71" s="15">
        <v>3</v>
      </c>
      <c r="I71" s="2" t="str">
        <f t="shared" si="5"/>
        <v>Posted to HRMS</v>
      </c>
      <c r="J71" s="18" t="str">
        <f t="shared" si="6"/>
        <v>Extra Hours Worked</v>
      </c>
      <c r="K71" s="32" t="str">
        <f t="shared" si="7"/>
        <v>WSH-COAS SOCIAL WORK</v>
      </c>
      <c r="L71" s="47" t="s">
        <v>27</v>
      </c>
      <c r="M71" s="17" t="s">
        <v>24</v>
      </c>
      <c r="N71" s="16" t="s">
        <v>24</v>
      </c>
      <c r="O71" s="17" t="s">
        <v>24</v>
      </c>
      <c r="P71" s="17" t="s">
        <v>24</v>
      </c>
      <c r="Q71" s="17" t="s">
        <v>24</v>
      </c>
      <c r="R71" s="17" t="s">
        <v>24</v>
      </c>
      <c r="S71" s="17" t="s">
        <v>24</v>
      </c>
      <c r="T71" s="17" t="s">
        <v>24</v>
      </c>
      <c r="U71" s="25"/>
    </row>
    <row r="72" spans="1:21" ht="15" hidden="1" thickBot="1" x14ac:dyDescent="0.4">
      <c r="A72" s="31">
        <v>51114484</v>
      </c>
      <c r="B72" s="2" t="str">
        <f t="shared" si="0"/>
        <v>Daniel Kresse</v>
      </c>
      <c r="C72" s="2">
        <v>20012618</v>
      </c>
      <c r="D72" s="3">
        <v>44993.452245370368</v>
      </c>
      <c r="E72" s="14">
        <v>44989</v>
      </c>
      <c r="F72" s="13">
        <v>44989.708333333336</v>
      </c>
      <c r="G72" s="13">
        <v>44989.833333333336</v>
      </c>
      <c r="H72" s="15">
        <v>3</v>
      </c>
      <c r="I72" s="2" t="str">
        <f t="shared" si="5"/>
        <v>Posted to HRMS</v>
      </c>
      <c r="J72" s="18" t="str">
        <f t="shared" si="6"/>
        <v>Extra Hours Worked</v>
      </c>
      <c r="K72" s="32" t="str">
        <f t="shared" si="7"/>
        <v>WSH-COAS SOCIAL WORK</v>
      </c>
      <c r="L72" s="47" t="s">
        <v>27</v>
      </c>
      <c r="M72" s="17" t="s">
        <v>24</v>
      </c>
      <c r="N72" s="16" t="s">
        <v>24</v>
      </c>
      <c r="O72" s="17" t="s">
        <v>24</v>
      </c>
      <c r="P72" s="17" t="s">
        <v>24</v>
      </c>
      <c r="Q72" s="17" t="s">
        <v>24</v>
      </c>
      <c r="R72" s="17" t="s">
        <v>24</v>
      </c>
      <c r="S72" s="17" t="s">
        <v>24</v>
      </c>
      <c r="T72" s="17" t="s">
        <v>24</v>
      </c>
      <c r="U72" s="25"/>
    </row>
    <row r="73" spans="1:21" ht="15" thickBot="1" x14ac:dyDescent="0.4">
      <c r="A73" s="31">
        <v>51310634</v>
      </c>
      <c r="B73" s="2" t="str">
        <f t="shared" si="0"/>
        <v>Daniel Kresse</v>
      </c>
      <c r="C73" s="2">
        <v>20012618</v>
      </c>
      <c r="D73" s="3">
        <v>45005.450590277775</v>
      </c>
      <c r="E73" s="14">
        <v>45001</v>
      </c>
      <c r="F73" s="13">
        <v>45001.708333333336</v>
      </c>
      <c r="G73" s="13">
        <v>45001.833333333336</v>
      </c>
      <c r="H73" s="15">
        <v>3</v>
      </c>
      <c r="I73" s="2" t="str">
        <f t="shared" si="5"/>
        <v>Posted to HRMS</v>
      </c>
      <c r="J73" s="18" t="str">
        <f t="shared" si="6"/>
        <v>Extra Hours Worked</v>
      </c>
      <c r="K73" s="32" t="str">
        <f t="shared" si="7"/>
        <v>WSH-COAS SOCIAL WORK</v>
      </c>
      <c r="L73" s="47" t="s">
        <v>33</v>
      </c>
      <c r="M73" s="17">
        <v>5</v>
      </c>
      <c r="N73" s="16" t="s">
        <v>31</v>
      </c>
      <c r="O73" s="17">
        <v>3</v>
      </c>
      <c r="P73" s="17" t="s">
        <v>25</v>
      </c>
      <c r="Q73" s="17">
        <v>1200</v>
      </c>
      <c r="R73" s="17">
        <v>45.77</v>
      </c>
      <c r="S73" s="17">
        <v>42.76</v>
      </c>
      <c r="T73" s="17">
        <f>(R73*O73)+(S73*O73)</f>
        <v>265.59000000000003</v>
      </c>
      <c r="U73" s="25"/>
    </row>
    <row r="74" spans="1:21" ht="15" thickBot="1" x14ac:dyDescent="0.4">
      <c r="A74" s="31">
        <v>51310636</v>
      </c>
      <c r="B74" s="2" t="str">
        <f t="shared" ref="B74:B137" si="8">"Daniel Kresse"</f>
        <v>Daniel Kresse</v>
      </c>
      <c r="C74" s="2">
        <v>20012618</v>
      </c>
      <c r="D74" s="3">
        <v>45005.450624999998</v>
      </c>
      <c r="E74" s="14">
        <v>45002</v>
      </c>
      <c r="F74" s="13">
        <v>45002.708333333336</v>
      </c>
      <c r="G74" s="13">
        <v>45002.833333333336</v>
      </c>
      <c r="H74" s="15">
        <v>3</v>
      </c>
      <c r="I74" s="2" t="str">
        <f t="shared" si="5"/>
        <v>Posted to HRMS</v>
      </c>
      <c r="J74" s="18" t="str">
        <f t="shared" si="6"/>
        <v>Extra Hours Worked</v>
      </c>
      <c r="K74" s="32" t="str">
        <f t="shared" si="7"/>
        <v>WSH-COAS SOCIAL WORK</v>
      </c>
      <c r="L74" s="47" t="s">
        <v>64</v>
      </c>
      <c r="M74" s="17">
        <v>15.5</v>
      </c>
      <c r="N74" s="16" t="s">
        <v>31</v>
      </c>
      <c r="O74" s="17">
        <v>3</v>
      </c>
      <c r="P74" s="17" t="s">
        <v>25</v>
      </c>
      <c r="Q74" s="17">
        <v>1200</v>
      </c>
      <c r="R74" s="17">
        <v>45.77</v>
      </c>
      <c r="S74" s="17">
        <v>42.76</v>
      </c>
      <c r="T74" s="17">
        <f>(R74*O74)+(S74*O74)</f>
        <v>265.59000000000003</v>
      </c>
      <c r="U74" s="25"/>
    </row>
    <row r="75" spans="1:21" ht="15" hidden="1" thickBot="1" x14ac:dyDescent="0.4">
      <c r="A75" s="31">
        <v>51377287</v>
      </c>
      <c r="B75" s="2" t="str">
        <f t="shared" si="8"/>
        <v>Daniel Kresse</v>
      </c>
      <c r="C75" s="2">
        <v>20012618</v>
      </c>
      <c r="D75" s="3">
        <v>45009.466597222221</v>
      </c>
      <c r="E75" s="14">
        <v>45008</v>
      </c>
      <c r="F75" s="13">
        <v>45008.708333333336</v>
      </c>
      <c r="G75" s="13">
        <v>45008.833333333336</v>
      </c>
      <c r="H75" s="15">
        <v>3</v>
      </c>
      <c r="I75" s="2" t="str">
        <f t="shared" si="5"/>
        <v>Posted to HRMS</v>
      </c>
      <c r="J75" s="18" t="str">
        <f t="shared" si="6"/>
        <v>Extra Hours Worked</v>
      </c>
      <c r="K75" s="32" t="str">
        <f t="shared" si="7"/>
        <v>WSH-COAS SOCIAL WORK</v>
      </c>
      <c r="L75" s="47" t="s">
        <v>27</v>
      </c>
      <c r="M75" s="17" t="s">
        <v>24</v>
      </c>
      <c r="N75" s="16" t="s">
        <v>24</v>
      </c>
      <c r="O75" s="17" t="s">
        <v>24</v>
      </c>
      <c r="P75" s="17" t="s">
        <v>24</v>
      </c>
      <c r="Q75" s="17" t="s">
        <v>24</v>
      </c>
      <c r="R75" s="17" t="s">
        <v>24</v>
      </c>
      <c r="S75" s="17" t="s">
        <v>24</v>
      </c>
      <c r="T75" s="17" t="s">
        <v>24</v>
      </c>
      <c r="U75" s="25"/>
    </row>
    <row r="76" spans="1:21" ht="15" thickBot="1" x14ac:dyDescent="0.4">
      <c r="A76" s="31">
        <v>51405649</v>
      </c>
      <c r="B76" s="2" t="str">
        <f t="shared" si="8"/>
        <v>Daniel Kresse</v>
      </c>
      <c r="C76" s="2">
        <v>20012618</v>
      </c>
      <c r="D76" s="3">
        <v>45012.479560185187</v>
      </c>
      <c r="E76" s="14">
        <v>45010</v>
      </c>
      <c r="F76" s="13">
        <v>45010.708333333336</v>
      </c>
      <c r="G76" s="13">
        <v>45010.833333333336</v>
      </c>
      <c r="H76" s="15">
        <v>3</v>
      </c>
      <c r="I76" s="2" t="str">
        <f t="shared" si="5"/>
        <v>Posted to HRMS</v>
      </c>
      <c r="J76" s="18" t="str">
        <f t="shared" si="6"/>
        <v>Extra Hours Worked</v>
      </c>
      <c r="K76" s="32" t="str">
        <f t="shared" si="7"/>
        <v>WSH-COAS SOCIAL WORK</v>
      </c>
      <c r="L76" s="47" t="s">
        <v>28</v>
      </c>
      <c r="M76" s="17">
        <v>12</v>
      </c>
      <c r="N76" s="16" t="s">
        <v>31</v>
      </c>
      <c r="O76" s="17">
        <v>3</v>
      </c>
      <c r="P76" s="17" t="s">
        <v>25</v>
      </c>
      <c r="Q76" s="17">
        <v>1200</v>
      </c>
      <c r="R76" s="17">
        <v>45.77</v>
      </c>
      <c r="S76" s="17">
        <v>42.76</v>
      </c>
      <c r="T76" s="17">
        <f>(R76*O76)+(S76*O76)</f>
        <v>265.59000000000003</v>
      </c>
      <c r="U76" s="25"/>
    </row>
    <row r="77" spans="1:21" ht="15" thickBot="1" x14ac:dyDescent="0.4">
      <c r="A77" s="31">
        <v>51405650</v>
      </c>
      <c r="B77" s="2" t="str">
        <f t="shared" si="8"/>
        <v>Daniel Kresse</v>
      </c>
      <c r="C77" s="2">
        <v>20012618</v>
      </c>
      <c r="D77" s="3">
        <v>45012.479583333334</v>
      </c>
      <c r="E77" s="14">
        <v>45011</v>
      </c>
      <c r="F77" s="13">
        <v>45011.708333333336</v>
      </c>
      <c r="G77" s="13">
        <v>45011.833333333336</v>
      </c>
      <c r="H77" s="15">
        <v>3</v>
      </c>
      <c r="I77" s="2" t="str">
        <f t="shared" si="5"/>
        <v>Posted to HRMS</v>
      </c>
      <c r="J77" s="18" t="str">
        <f t="shared" si="6"/>
        <v>Extra Hours Worked</v>
      </c>
      <c r="K77" s="32" t="str">
        <f t="shared" si="7"/>
        <v>WSH-COAS SOCIAL WORK</v>
      </c>
      <c r="L77" s="47" t="s">
        <v>28</v>
      </c>
      <c r="M77" s="17">
        <v>12</v>
      </c>
      <c r="N77" s="16" t="s">
        <v>31</v>
      </c>
      <c r="O77" s="17">
        <v>3</v>
      </c>
      <c r="P77" s="17" t="s">
        <v>25</v>
      </c>
      <c r="Q77" s="17">
        <v>1200</v>
      </c>
      <c r="R77" s="17">
        <v>45.77</v>
      </c>
      <c r="S77" s="17">
        <v>42.76</v>
      </c>
      <c r="T77" s="17">
        <f>(R77*O77)+(S77*O77)</f>
        <v>265.59000000000003</v>
      </c>
      <c r="U77" s="25"/>
    </row>
    <row r="78" spans="1:21" ht="15" thickBot="1" x14ac:dyDescent="0.4">
      <c r="A78" s="31">
        <v>51986747</v>
      </c>
      <c r="B78" s="2" t="str">
        <f t="shared" si="8"/>
        <v>Daniel Kresse</v>
      </c>
      <c r="C78" s="2">
        <v>20012618</v>
      </c>
      <c r="D78" s="3">
        <v>45044.979745370372</v>
      </c>
      <c r="E78" s="14">
        <v>45042</v>
      </c>
      <c r="F78" s="13">
        <v>45042.708333333336</v>
      </c>
      <c r="G78" s="13">
        <v>45042.833333333336</v>
      </c>
      <c r="H78" s="15">
        <v>3</v>
      </c>
      <c r="I78" s="2" t="str">
        <f t="shared" si="5"/>
        <v>Posted to HRMS</v>
      </c>
      <c r="J78" s="18" t="str">
        <f t="shared" si="6"/>
        <v>Extra Hours Worked</v>
      </c>
      <c r="K78" s="32" t="str">
        <f t="shared" si="7"/>
        <v>WSH-COAS SOCIAL WORK</v>
      </c>
      <c r="L78" s="47" t="s">
        <v>33</v>
      </c>
      <c r="M78" s="17">
        <v>5</v>
      </c>
      <c r="N78" s="16" t="s">
        <v>31</v>
      </c>
      <c r="O78" s="17">
        <v>3</v>
      </c>
      <c r="P78" s="17" t="s">
        <v>25</v>
      </c>
      <c r="Q78" s="17">
        <v>1200</v>
      </c>
      <c r="R78" s="17">
        <v>45.77</v>
      </c>
      <c r="S78" s="17">
        <v>42.76</v>
      </c>
      <c r="T78" s="17">
        <f>(R78*O78)+(S78*O78)</f>
        <v>265.59000000000003</v>
      </c>
      <c r="U78" s="25" t="s">
        <v>37</v>
      </c>
    </row>
    <row r="79" spans="1:21" ht="15" hidden="1" thickBot="1" x14ac:dyDescent="0.4">
      <c r="A79" s="31">
        <v>51986745</v>
      </c>
      <c r="B79" s="2" t="str">
        <f t="shared" si="8"/>
        <v>Daniel Kresse</v>
      </c>
      <c r="C79" s="2">
        <v>20012618</v>
      </c>
      <c r="D79" s="3">
        <v>45044.979618055557</v>
      </c>
      <c r="E79" s="14">
        <v>45043</v>
      </c>
      <c r="F79" s="13">
        <v>45043.708333333336</v>
      </c>
      <c r="G79" s="13">
        <v>45043.833333333336</v>
      </c>
      <c r="H79" s="15">
        <v>3</v>
      </c>
      <c r="I79" s="2" t="str">
        <f t="shared" si="5"/>
        <v>Posted to HRMS</v>
      </c>
      <c r="J79" s="18" t="str">
        <f t="shared" si="6"/>
        <v>Extra Hours Worked</v>
      </c>
      <c r="K79" s="32" t="str">
        <f t="shared" si="7"/>
        <v>WSH-COAS SOCIAL WORK</v>
      </c>
      <c r="L79" s="47" t="s">
        <v>27</v>
      </c>
      <c r="M79" s="17" t="s">
        <v>24</v>
      </c>
      <c r="N79" s="16" t="s">
        <v>24</v>
      </c>
      <c r="O79" s="17" t="s">
        <v>24</v>
      </c>
      <c r="P79" s="17" t="s">
        <v>24</v>
      </c>
      <c r="Q79" s="17" t="s">
        <v>24</v>
      </c>
      <c r="R79" s="17" t="s">
        <v>24</v>
      </c>
      <c r="S79" s="17" t="s">
        <v>24</v>
      </c>
      <c r="T79" s="17" t="s">
        <v>24</v>
      </c>
      <c r="U79" s="25"/>
    </row>
    <row r="80" spans="1:21" ht="15" thickBot="1" x14ac:dyDescent="0.4">
      <c r="A80" s="31">
        <v>51986743</v>
      </c>
      <c r="B80" s="2" t="str">
        <f t="shared" si="8"/>
        <v>Daniel Kresse</v>
      </c>
      <c r="C80" s="2">
        <v>20012618</v>
      </c>
      <c r="D80" s="3">
        <v>45044.979594907411</v>
      </c>
      <c r="E80" s="14">
        <v>45044</v>
      </c>
      <c r="F80" s="13">
        <v>45044.708333333336</v>
      </c>
      <c r="G80" s="13">
        <v>45044.833333333336</v>
      </c>
      <c r="H80" s="15">
        <v>3</v>
      </c>
      <c r="I80" s="2" t="str">
        <f t="shared" si="5"/>
        <v>Posted to HRMS</v>
      </c>
      <c r="J80" s="18" t="str">
        <f t="shared" si="6"/>
        <v>Extra Hours Worked</v>
      </c>
      <c r="K80" s="32" t="str">
        <f t="shared" si="7"/>
        <v>WSH-COAS SOCIAL WORK</v>
      </c>
      <c r="L80" s="47" t="s">
        <v>64</v>
      </c>
      <c r="M80" s="17">
        <v>15.5</v>
      </c>
      <c r="N80" s="16" t="s">
        <v>31</v>
      </c>
      <c r="O80" s="17">
        <v>3</v>
      </c>
      <c r="P80" s="17" t="s">
        <v>25</v>
      </c>
      <c r="Q80" s="17">
        <v>1200</v>
      </c>
      <c r="R80" s="17">
        <v>45.77</v>
      </c>
      <c r="S80" s="17">
        <v>42.76</v>
      </c>
      <c r="T80" s="17">
        <f>(R80*O80)+(S80*O80)</f>
        <v>265.59000000000003</v>
      </c>
      <c r="U80" s="25"/>
    </row>
    <row r="81" spans="1:21" ht="15" hidden="1" thickBot="1" x14ac:dyDescent="0.4">
      <c r="A81" s="31">
        <v>53231272</v>
      </c>
      <c r="B81" s="2" t="str">
        <f t="shared" si="8"/>
        <v>Daniel Kresse</v>
      </c>
      <c r="C81" s="2">
        <v>20012618</v>
      </c>
      <c r="D81" s="3">
        <v>45121.39025462963</v>
      </c>
      <c r="E81" s="14">
        <v>45108</v>
      </c>
      <c r="F81" s="14">
        <v>45108</v>
      </c>
      <c r="G81" s="13">
        <v>45108.999305555553</v>
      </c>
      <c r="H81" s="15">
        <v>0</v>
      </c>
      <c r="I81" s="2" t="str">
        <f t="shared" si="5"/>
        <v>Posted to HRMS</v>
      </c>
      <c r="J81" s="18" t="str">
        <f>"Marked As Day Off"</f>
        <v>Marked As Day Off</v>
      </c>
      <c r="K81" s="32" t="str">
        <f>"N/A"</f>
        <v>N/A</v>
      </c>
      <c r="L81" s="47" t="s">
        <v>28</v>
      </c>
      <c r="M81" s="17">
        <v>12</v>
      </c>
      <c r="N81" s="16" t="s">
        <v>26</v>
      </c>
      <c r="O81" s="17" t="s">
        <v>24</v>
      </c>
      <c r="P81" s="17" t="s">
        <v>24</v>
      </c>
      <c r="Q81" s="17" t="s">
        <v>24</v>
      </c>
      <c r="R81" s="17" t="s">
        <v>24</v>
      </c>
      <c r="S81" s="17" t="s">
        <v>24</v>
      </c>
      <c r="T81" s="17" t="s">
        <v>24</v>
      </c>
      <c r="U81" s="25" t="s">
        <v>34</v>
      </c>
    </row>
    <row r="82" spans="1:21" ht="15" hidden="1" thickBot="1" x14ac:dyDescent="0.4">
      <c r="A82" s="31">
        <v>53231274</v>
      </c>
      <c r="B82" s="2" t="str">
        <f t="shared" si="8"/>
        <v>Daniel Kresse</v>
      </c>
      <c r="C82" s="2">
        <v>20012618</v>
      </c>
      <c r="D82" s="3">
        <v>45121.390277777777</v>
      </c>
      <c r="E82" s="14">
        <v>45109</v>
      </c>
      <c r="F82" s="14">
        <v>45109</v>
      </c>
      <c r="G82" s="13">
        <v>45109.999305555553</v>
      </c>
      <c r="H82" s="15">
        <v>0</v>
      </c>
      <c r="I82" s="2" t="str">
        <f t="shared" si="5"/>
        <v>Posted to HRMS</v>
      </c>
      <c r="J82" s="18" t="str">
        <f>"Marked As Day Off"</f>
        <v>Marked As Day Off</v>
      </c>
      <c r="K82" s="32" t="str">
        <f>"N/A"</f>
        <v>N/A</v>
      </c>
      <c r="L82" s="47" t="s">
        <v>27</v>
      </c>
      <c r="M82" s="17" t="s">
        <v>24</v>
      </c>
      <c r="N82" s="16" t="s">
        <v>24</v>
      </c>
      <c r="O82" s="17" t="s">
        <v>24</v>
      </c>
      <c r="P82" s="17" t="s">
        <v>24</v>
      </c>
      <c r="Q82" s="17" t="s">
        <v>24</v>
      </c>
      <c r="R82" s="17" t="s">
        <v>24</v>
      </c>
      <c r="S82" s="17" t="s">
        <v>24</v>
      </c>
      <c r="T82" s="17" t="s">
        <v>24</v>
      </c>
      <c r="U82" s="25"/>
    </row>
    <row r="83" spans="1:21" ht="15" hidden="1" thickBot="1" x14ac:dyDescent="0.4">
      <c r="A83" s="31">
        <v>53304879</v>
      </c>
      <c r="B83" s="2" t="str">
        <f t="shared" si="8"/>
        <v>Daniel Kresse</v>
      </c>
      <c r="C83" s="2">
        <v>20012618</v>
      </c>
      <c r="D83" s="3">
        <v>45124.395219907405</v>
      </c>
      <c r="E83" s="14">
        <v>45111</v>
      </c>
      <c r="F83" s="13">
        <v>45111.333333333336</v>
      </c>
      <c r="G83" s="13">
        <v>45111.6875</v>
      </c>
      <c r="H83" s="15">
        <v>8</v>
      </c>
      <c r="I83" s="2" t="str">
        <f t="shared" si="5"/>
        <v>Posted to HRMS</v>
      </c>
      <c r="J83" s="18" t="str">
        <f>"On-site 24/7 Premium Pay"</f>
        <v>On-site 24/7 Premium Pay</v>
      </c>
      <c r="K83" s="32" t="str">
        <f>"WSH-CENT/SS WORKER"</f>
        <v>WSH-CENT/SS WORKER</v>
      </c>
      <c r="L83" s="47" t="s">
        <v>33</v>
      </c>
      <c r="M83" s="17">
        <v>5</v>
      </c>
      <c r="N83" s="16" t="s">
        <v>26</v>
      </c>
      <c r="O83" s="17" t="s">
        <v>24</v>
      </c>
      <c r="P83" s="17" t="s">
        <v>24</v>
      </c>
      <c r="Q83" s="17" t="s">
        <v>24</v>
      </c>
      <c r="R83" s="17" t="s">
        <v>24</v>
      </c>
      <c r="S83" s="17" t="s">
        <v>24</v>
      </c>
      <c r="T83" s="17" t="s">
        <v>24</v>
      </c>
      <c r="U83" s="25"/>
    </row>
    <row r="84" spans="1:21" ht="15" hidden="1" thickBot="1" x14ac:dyDescent="0.4">
      <c r="A84" s="31">
        <v>53231275</v>
      </c>
      <c r="B84" s="2" t="str">
        <f t="shared" si="8"/>
        <v>Daniel Kresse</v>
      </c>
      <c r="C84" s="2">
        <v>20012618</v>
      </c>
      <c r="D84" s="3">
        <v>45121.3903125</v>
      </c>
      <c r="E84" s="14">
        <v>45115</v>
      </c>
      <c r="F84" s="14">
        <v>45115</v>
      </c>
      <c r="G84" s="13">
        <v>45115.999305555553</v>
      </c>
      <c r="H84" s="15">
        <v>0</v>
      </c>
      <c r="I84" s="2" t="str">
        <f t="shared" si="5"/>
        <v>Posted to HRMS</v>
      </c>
      <c r="J84" s="18" t="str">
        <f>"Marked As Day Off"</f>
        <v>Marked As Day Off</v>
      </c>
      <c r="K84" s="32" t="str">
        <f>"N/A"</f>
        <v>N/A</v>
      </c>
      <c r="L84" s="47" t="s">
        <v>28</v>
      </c>
      <c r="M84" s="17">
        <v>11.5</v>
      </c>
      <c r="N84" s="16" t="s">
        <v>26</v>
      </c>
      <c r="O84" s="17" t="s">
        <v>24</v>
      </c>
      <c r="P84" s="17" t="s">
        <v>24</v>
      </c>
      <c r="Q84" s="17" t="s">
        <v>24</v>
      </c>
      <c r="R84" s="17" t="s">
        <v>24</v>
      </c>
      <c r="S84" s="17" t="s">
        <v>24</v>
      </c>
      <c r="T84" s="17" t="s">
        <v>24</v>
      </c>
      <c r="U84" s="25"/>
    </row>
    <row r="85" spans="1:21" ht="15" hidden="1" thickBot="1" x14ac:dyDescent="0.4">
      <c r="A85" s="31">
        <v>53231277</v>
      </c>
      <c r="B85" s="2" t="str">
        <f t="shared" si="8"/>
        <v>Daniel Kresse</v>
      </c>
      <c r="C85" s="2">
        <v>20012618</v>
      </c>
      <c r="D85" s="3">
        <v>45121.390347222223</v>
      </c>
      <c r="E85" s="14">
        <v>45116</v>
      </c>
      <c r="F85" s="14">
        <v>45116</v>
      </c>
      <c r="G85" s="13">
        <v>45116.999305555553</v>
      </c>
      <c r="H85" s="15">
        <v>0</v>
      </c>
      <c r="I85" s="2" t="str">
        <f t="shared" si="5"/>
        <v>Posted to HRMS</v>
      </c>
      <c r="J85" s="18" t="str">
        <f>"Marked As Day Off"</f>
        <v>Marked As Day Off</v>
      </c>
      <c r="K85" s="32" t="str">
        <f>"N/A"</f>
        <v>N/A</v>
      </c>
      <c r="L85" s="47" t="s">
        <v>28</v>
      </c>
      <c r="M85" s="17">
        <v>11.5</v>
      </c>
      <c r="N85" s="16" t="s">
        <v>26</v>
      </c>
      <c r="O85" s="17" t="s">
        <v>24</v>
      </c>
      <c r="P85" s="17" t="s">
        <v>24</v>
      </c>
      <c r="Q85" s="17" t="s">
        <v>24</v>
      </c>
      <c r="R85" s="17" t="s">
        <v>24</v>
      </c>
      <c r="S85" s="17" t="s">
        <v>24</v>
      </c>
      <c r="T85" s="17" t="s">
        <v>24</v>
      </c>
      <c r="U85" s="25"/>
    </row>
    <row r="86" spans="1:21" ht="15" hidden="1" thickBot="1" x14ac:dyDescent="0.4">
      <c r="A86" s="31">
        <v>53231254</v>
      </c>
      <c r="B86" s="2" t="str">
        <f t="shared" si="8"/>
        <v>Daniel Kresse</v>
      </c>
      <c r="C86" s="2">
        <v>20012618</v>
      </c>
      <c r="D86" s="3">
        <v>45121.389861111114</v>
      </c>
      <c r="E86" s="14">
        <v>45117</v>
      </c>
      <c r="F86" s="13">
        <v>45117.333333333336</v>
      </c>
      <c r="G86" s="13">
        <v>45117.6875</v>
      </c>
      <c r="H86" s="15">
        <v>8</v>
      </c>
      <c r="I86" s="2" t="str">
        <f t="shared" si="5"/>
        <v>Posted to HRMS</v>
      </c>
      <c r="J86" s="18" t="str">
        <f>"On-site 24/7 Premium Pay"</f>
        <v>On-site 24/7 Premium Pay</v>
      </c>
      <c r="K86" s="32" t="str">
        <f>"WSH-CENT/SS WORKER"</f>
        <v>WSH-CENT/SS WORKER</v>
      </c>
      <c r="L86" s="47" t="s">
        <v>33</v>
      </c>
      <c r="M86" s="17">
        <v>5</v>
      </c>
      <c r="N86" s="16" t="s">
        <v>26</v>
      </c>
      <c r="O86" s="17" t="s">
        <v>24</v>
      </c>
      <c r="P86" s="17" t="s">
        <v>24</v>
      </c>
      <c r="Q86" s="17" t="s">
        <v>24</v>
      </c>
      <c r="R86" s="17" t="s">
        <v>24</v>
      </c>
      <c r="S86" s="17" t="s">
        <v>24</v>
      </c>
      <c r="T86" s="17" t="s">
        <v>24</v>
      </c>
      <c r="U86" s="25"/>
    </row>
    <row r="87" spans="1:21" ht="15" hidden="1" thickBot="1" x14ac:dyDescent="0.4">
      <c r="A87" s="31">
        <v>53231268</v>
      </c>
      <c r="B87" s="2" t="str">
        <f t="shared" si="8"/>
        <v>Daniel Kresse</v>
      </c>
      <c r="C87" s="2">
        <v>20012618</v>
      </c>
      <c r="D87" s="3">
        <v>45121.390219907407</v>
      </c>
      <c r="E87" s="14">
        <v>45118</v>
      </c>
      <c r="F87" s="13">
        <v>45118.333333333336</v>
      </c>
      <c r="G87" s="13">
        <v>45118.6875</v>
      </c>
      <c r="H87" s="15">
        <v>8</v>
      </c>
      <c r="I87" s="2" t="str">
        <f t="shared" si="5"/>
        <v>Posted to HRMS</v>
      </c>
      <c r="J87" s="18" t="str">
        <f>"Regular Hours Worked (full time/salary)"</f>
        <v>Regular Hours Worked (full time/salary)</v>
      </c>
      <c r="K87" s="32" t="str">
        <f>"WSH-CENT/SS WORKER"</f>
        <v>WSH-CENT/SS WORKER</v>
      </c>
      <c r="L87" s="47" t="s">
        <v>33</v>
      </c>
      <c r="M87" s="17">
        <v>5</v>
      </c>
      <c r="N87" s="16" t="s">
        <v>26</v>
      </c>
      <c r="O87" s="17" t="s">
        <v>24</v>
      </c>
      <c r="P87" s="17" t="s">
        <v>24</v>
      </c>
      <c r="Q87" s="17" t="s">
        <v>24</v>
      </c>
      <c r="R87" s="17" t="s">
        <v>24</v>
      </c>
      <c r="S87" s="17" t="s">
        <v>24</v>
      </c>
      <c r="T87" s="17" t="s">
        <v>24</v>
      </c>
      <c r="U87" s="25"/>
    </row>
    <row r="88" spans="1:21" ht="15" hidden="1" thickBot="1" x14ac:dyDescent="0.4">
      <c r="A88" s="31">
        <v>53231260</v>
      </c>
      <c r="B88" s="2" t="str">
        <f t="shared" si="8"/>
        <v>Daniel Kresse</v>
      </c>
      <c r="C88" s="2">
        <v>20012618</v>
      </c>
      <c r="D88" s="3">
        <v>45121.390046296299</v>
      </c>
      <c r="E88" s="14">
        <v>45119</v>
      </c>
      <c r="F88" s="13">
        <v>45119.333333333336</v>
      </c>
      <c r="G88" s="13">
        <v>45119.6875</v>
      </c>
      <c r="H88" s="15">
        <v>8</v>
      </c>
      <c r="I88" s="2" t="str">
        <f t="shared" si="5"/>
        <v>Posted to HRMS</v>
      </c>
      <c r="J88" s="18" t="str">
        <f>"On-site 24/7 Premium Pay"</f>
        <v>On-site 24/7 Premium Pay</v>
      </c>
      <c r="K88" s="32" t="str">
        <f>"WSH-CENT/SS WORKER"</f>
        <v>WSH-CENT/SS WORKER</v>
      </c>
      <c r="L88" s="47" t="s">
        <v>33</v>
      </c>
      <c r="M88" s="17">
        <v>5</v>
      </c>
      <c r="N88" s="16" t="s">
        <v>26</v>
      </c>
      <c r="O88" s="17" t="s">
        <v>24</v>
      </c>
      <c r="P88" s="17" t="s">
        <v>24</v>
      </c>
      <c r="Q88" s="17" t="s">
        <v>24</v>
      </c>
      <c r="R88" s="17" t="s">
        <v>24</v>
      </c>
      <c r="S88" s="17" t="s">
        <v>24</v>
      </c>
      <c r="T88" s="17" t="s">
        <v>24</v>
      </c>
      <c r="U88" s="25"/>
    </row>
    <row r="89" spans="1:21" ht="15" hidden="1" thickBot="1" x14ac:dyDescent="0.4">
      <c r="A89" s="31">
        <v>53231263</v>
      </c>
      <c r="B89" s="2" t="str">
        <f t="shared" si="8"/>
        <v>Daniel Kresse</v>
      </c>
      <c r="C89" s="2">
        <v>20012618</v>
      </c>
      <c r="D89" s="3">
        <v>45121.390057870369</v>
      </c>
      <c r="E89" s="14">
        <v>45120</v>
      </c>
      <c r="F89" s="13">
        <v>45120.333333333336</v>
      </c>
      <c r="G89" s="13">
        <v>45120.6875</v>
      </c>
      <c r="H89" s="15">
        <v>8</v>
      </c>
      <c r="I89" s="2" t="str">
        <f t="shared" si="5"/>
        <v>Posted to HRMS</v>
      </c>
      <c r="J89" s="18" t="str">
        <f>"On-site 24/7 Premium Pay"</f>
        <v>On-site 24/7 Premium Pay</v>
      </c>
      <c r="K89" s="32" t="str">
        <f>"WSH-CENT/SS WORKER"</f>
        <v>WSH-CENT/SS WORKER</v>
      </c>
      <c r="L89" s="47" t="s">
        <v>27</v>
      </c>
      <c r="M89" s="17" t="s">
        <v>24</v>
      </c>
      <c r="N89" s="16" t="s">
        <v>24</v>
      </c>
      <c r="O89" s="17" t="s">
        <v>24</v>
      </c>
      <c r="P89" s="17" t="s">
        <v>24</v>
      </c>
      <c r="Q89" s="17" t="s">
        <v>24</v>
      </c>
      <c r="R89" s="17" t="s">
        <v>24</v>
      </c>
      <c r="S89" s="17" t="s">
        <v>24</v>
      </c>
      <c r="T89" s="17" t="s">
        <v>24</v>
      </c>
      <c r="U89" s="25"/>
    </row>
    <row r="90" spans="1:21" ht="15" thickBot="1" x14ac:dyDescent="0.4">
      <c r="A90" s="31">
        <v>53231264</v>
      </c>
      <c r="B90" s="2" t="str">
        <f t="shared" si="8"/>
        <v>Daniel Kresse</v>
      </c>
      <c r="C90" s="2">
        <v>20012618</v>
      </c>
      <c r="D90" s="3">
        <v>45121.390092592592</v>
      </c>
      <c r="E90" s="14">
        <v>45121</v>
      </c>
      <c r="F90" s="13">
        <v>45121.333333333336</v>
      </c>
      <c r="G90" s="13">
        <v>45121.6875</v>
      </c>
      <c r="H90" s="15">
        <v>8</v>
      </c>
      <c r="I90" s="2" t="str">
        <f t="shared" si="5"/>
        <v>Posted to HRMS</v>
      </c>
      <c r="J90" s="18" t="str">
        <f>"On-site 24/7 Premium Pay"</f>
        <v>On-site 24/7 Premium Pay</v>
      </c>
      <c r="K90" s="32" t="str">
        <f>"WSH-CENT/SS WORKER"</f>
        <v>WSH-CENT/SS WORKER</v>
      </c>
      <c r="L90" s="47" t="s">
        <v>64</v>
      </c>
      <c r="M90" s="17">
        <v>15.5</v>
      </c>
      <c r="N90" s="16" t="s">
        <v>31</v>
      </c>
      <c r="O90" s="17">
        <v>0.5</v>
      </c>
      <c r="P90" s="17" t="s">
        <v>70</v>
      </c>
      <c r="Q90" s="17">
        <v>1200</v>
      </c>
      <c r="R90" s="17">
        <v>50.53</v>
      </c>
      <c r="S90" s="17">
        <v>52.95</v>
      </c>
      <c r="T90" s="17">
        <f>(R90*O90)+(S90*O90)</f>
        <v>51.74</v>
      </c>
      <c r="U90" s="25"/>
    </row>
    <row r="91" spans="1:21" ht="15" hidden="1" thickBot="1" x14ac:dyDescent="0.4">
      <c r="A91" s="31">
        <v>53243111</v>
      </c>
      <c r="B91" s="2" t="str">
        <f t="shared" si="8"/>
        <v>Daniel Kresse</v>
      </c>
      <c r="C91" s="2">
        <v>20012618</v>
      </c>
      <c r="D91" s="3">
        <v>45121.978854166664</v>
      </c>
      <c r="E91" s="14">
        <v>45122</v>
      </c>
      <c r="F91" s="14">
        <v>45122</v>
      </c>
      <c r="G91" s="13">
        <v>45122.999305555553</v>
      </c>
      <c r="H91" s="15">
        <v>0</v>
      </c>
      <c r="I91" s="2" t="str">
        <f t="shared" si="5"/>
        <v>Posted to HRMS</v>
      </c>
      <c r="J91" s="18" t="str">
        <f>"Marked As Day Off"</f>
        <v>Marked As Day Off</v>
      </c>
      <c r="K91" s="32" t="str">
        <f>"N/A"</f>
        <v>N/A</v>
      </c>
      <c r="L91" s="47" t="s">
        <v>28</v>
      </c>
      <c r="M91" s="17">
        <v>11.5</v>
      </c>
      <c r="N91" s="16" t="s">
        <v>26</v>
      </c>
      <c r="O91" s="17" t="s">
        <v>24</v>
      </c>
      <c r="P91" s="17" t="s">
        <v>24</v>
      </c>
      <c r="Q91" s="17" t="s">
        <v>24</v>
      </c>
      <c r="R91" s="17" t="s">
        <v>24</v>
      </c>
      <c r="S91" s="17" t="s">
        <v>24</v>
      </c>
      <c r="T91" s="17" t="s">
        <v>24</v>
      </c>
      <c r="U91" s="25"/>
    </row>
    <row r="92" spans="1:21" ht="15" hidden="1" thickBot="1" x14ac:dyDescent="0.4">
      <c r="A92" s="31">
        <v>53525064</v>
      </c>
      <c r="B92" s="2" t="str">
        <f t="shared" si="8"/>
        <v>Daniel Kresse</v>
      </c>
      <c r="C92" s="2">
        <v>20012618</v>
      </c>
      <c r="D92" s="3">
        <v>45138.356562499997</v>
      </c>
      <c r="E92" s="14">
        <v>45123</v>
      </c>
      <c r="F92" s="14">
        <v>45123</v>
      </c>
      <c r="G92" s="13">
        <v>45123.999305555553</v>
      </c>
      <c r="H92" s="15">
        <v>0</v>
      </c>
      <c r="I92" s="2" t="str">
        <f t="shared" si="5"/>
        <v>Posted to HRMS</v>
      </c>
      <c r="J92" s="18" t="str">
        <f>"Marked As Day Off"</f>
        <v>Marked As Day Off</v>
      </c>
      <c r="K92" s="32" t="str">
        <f>"N/A"</f>
        <v>N/A</v>
      </c>
      <c r="L92" s="47" t="s">
        <v>27</v>
      </c>
      <c r="M92" s="17" t="s">
        <v>24</v>
      </c>
      <c r="N92" s="16" t="s">
        <v>24</v>
      </c>
      <c r="O92" s="17" t="s">
        <v>24</v>
      </c>
      <c r="P92" s="17" t="s">
        <v>24</v>
      </c>
      <c r="Q92" s="17" t="s">
        <v>24</v>
      </c>
      <c r="R92" s="17" t="s">
        <v>24</v>
      </c>
      <c r="S92" s="17" t="s">
        <v>24</v>
      </c>
      <c r="T92" s="17" t="s">
        <v>24</v>
      </c>
      <c r="U92" s="25"/>
    </row>
    <row r="93" spans="1:21" ht="15" hidden="1" thickBot="1" x14ac:dyDescent="0.4">
      <c r="A93" s="31">
        <v>53524930</v>
      </c>
      <c r="B93" s="2" t="str">
        <f t="shared" si="8"/>
        <v>Daniel Kresse</v>
      </c>
      <c r="C93" s="2">
        <v>20012618</v>
      </c>
      <c r="D93" s="3">
        <v>45138.355451388888</v>
      </c>
      <c r="E93" s="14">
        <v>45124</v>
      </c>
      <c r="F93" s="13">
        <v>45124.333333333336</v>
      </c>
      <c r="G93" s="13">
        <v>45124.6875</v>
      </c>
      <c r="H93" s="15">
        <v>8</v>
      </c>
      <c r="I93" s="2" t="str">
        <f t="shared" si="5"/>
        <v>Posted to HRMS</v>
      </c>
      <c r="J93" s="18" t="str">
        <f>"On-site 24/7 Premium Pay"</f>
        <v>On-site 24/7 Premium Pay</v>
      </c>
      <c r="K93" s="32" t="str">
        <f>"WSH-CENT/SS WORKER"</f>
        <v>WSH-CENT/SS WORKER</v>
      </c>
      <c r="L93" s="47" t="s">
        <v>33</v>
      </c>
      <c r="M93" s="17">
        <v>5</v>
      </c>
      <c r="N93" s="16" t="s">
        <v>26</v>
      </c>
      <c r="O93" s="17" t="s">
        <v>24</v>
      </c>
      <c r="P93" s="17" t="s">
        <v>24</v>
      </c>
      <c r="Q93" s="17" t="s">
        <v>24</v>
      </c>
      <c r="R93" s="17" t="s">
        <v>24</v>
      </c>
      <c r="S93" s="17" t="s">
        <v>24</v>
      </c>
      <c r="T93" s="17" t="s">
        <v>24</v>
      </c>
      <c r="U93" s="25"/>
    </row>
    <row r="94" spans="1:21" ht="15" hidden="1" thickBot="1" x14ac:dyDescent="0.4">
      <c r="A94" s="31">
        <v>53524934</v>
      </c>
      <c r="B94" s="2" t="str">
        <f t="shared" si="8"/>
        <v>Daniel Kresse</v>
      </c>
      <c r="C94" s="2">
        <v>20012618</v>
      </c>
      <c r="D94" s="3">
        <v>45138.355462962965</v>
      </c>
      <c r="E94" s="14">
        <v>45125</v>
      </c>
      <c r="F94" s="13">
        <v>45125.333333333336</v>
      </c>
      <c r="G94" s="13">
        <v>45125.6875</v>
      </c>
      <c r="H94" s="15">
        <v>8</v>
      </c>
      <c r="I94" s="2" t="str">
        <f t="shared" si="5"/>
        <v>Posted to HRMS</v>
      </c>
      <c r="J94" s="18" t="str">
        <f>"On-site 24/7 Premium Pay"</f>
        <v>On-site 24/7 Premium Pay</v>
      </c>
      <c r="K94" s="32" t="str">
        <f>"WSH-CENT/SS WORKER"</f>
        <v>WSH-CENT/SS WORKER</v>
      </c>
      <c r="L94" s="47" t="s">
        <v>33</v>
      </c>
      <c r="M94" s="17">
        <v>5</v>
      </c>
      <c r="N94" s="16" t="s">
        <v>26</v>
      </c>
      <c r="O94" s="17" t="s">
        <v>24</v>
      </c>
      <c r="P94" s="17" t="s">
        <v>24</v>
      </c>
      <c r="Q94" s="17" t="s">
        <v>24</v>
      </c>
      <c r="R94" s="17" t="s">
        <v>24</v>
      </c>
      <c r="S94" s="17" t="s">
        <v>24</v>
      </c>
      <c r="T94" s="17" t="s">
        <v>24</v>
      </c>
      <c r="U94" s="25"/>
    </row>
    <row r="95" spans="1:21" ht="15" hidden="1" thickBot="1" x14ac:dyDescent="0.4">
      <c r="A95" s="31">
        <v>53524937</v>
      </c>
      <c r="B95" s="2" t="str">
        <f t="shared" si="8"/>
        <v>Daniel Kresse</v>
      </c>
      <c r="C95" s="2">
        <v>20012618</v>
      </c>
      <c r="D95" s="3">
        <v>45138.355486111112</v>
      </c>
      <c r="E95" s="14">
        <v>45126</v>
      </c>
      <c r="F95" s="13">
        <v>45126.333333333336</v>
      </c>
      <c r="G95" s="13">
        <v>45126.6875</v>
      </c>
      <c r="H95" s="15">
        <v>8</v>
      </c>
      <c r="I95" s="2" t="str">
        <f t="shared" si="5"/>
        <v>Posted to HRMS</v>
      </c>
      <c r="J95" s="18" t="str">
        <f>"On-site 24/7 Premium Pay"</f>
        <v>On-site 24/7 Premium Pay</v>
      </c>
      <c r="K95" s="32" t="str">
        <f>"WSH-CENT/SS WORKER"</f>
        <v>WSH-CENT/SS WORKER</v>
      </c>
      <c r="L95" s="47" t="s">
        <v>33</v>
      </c>
      <c r="M95" s="17">
        <v>5</v>
      </c>
      <c r="N95" s="16" t="s">
        <v>26</v>
      </c>
      <c r="O95" s="17" t="s">
        <v>24</v>
      </c>
      <c r="P95" s="17" t="s">
        <v>24</v>
      </c>
      <c r="Q95" s="17" t="s">
        <v>24</v>
      </c>
      <c r="R95" s="17" t="s">
        <v>24</v>
      </c>
      <c r="S95" s="17" t="s">
        <v>24</v>
      </c>
      <c r="T95" s="17" t="s">
        <v>24</v>
      </c>
      <c r="U95" s="25"/>
    </row>
    <row r="96" spans="1:21" ht="15" hidden="1" thickBot="1" x14ac:dyDescent="0.4">
      <c r="A96" s="31">
        <v>53525032</v>
      </c>
      <c r="B96" s="2" t="str">
        <f t="shared" si="8"/>
        <v>Daniel Kresse</v>
      </c>
      <c r="C96" s="2">
        <v>20012618</v>
      </c>
      <c r="D96" s="3">
        <v>45138.356319444443</v>
      </c>
      <c r="E96" s="14">
        <v>45127</v>
      </c>
      <c r="F96" s="13">
        <v>45127.333333333336</v>
      </c>
      <c r="G96" s="13">
        <v>45127.6875</v>
      </c>
      <c r="H96" s="15">
        <v>8</v>
      </c>
      <c r="I96" s="2" t="str">
        <f t="shared" si="5"/>
        <v>Posted to HRMS</v>
      </c>
      <c r="J96" s="18" t="str">
        <f>"Regular Hours Worked (full time/salary)"</f>
        <v>Regular Hours Worked (full time/salary)</v>
      </c>
      <c r="K96" s="32" t="str">
        <f>"WSH-CENT/SS WORKER"</f>
        <v>WSH-CENT/SS WORKER</v>
      </c>
      <c r="L96" s="47" t="s">
        <v>27</v>
      </c>
      <c r="M96" s="17" t="s">
        <v>24</v>
      </c>
      <c r="N96" s="16" t="s">
        <v>24</v>
      </c>
      <c r="O96" s="17" t="s">
        <v>24</v>
      </c>
      <c r="P96" s="17" t="s">
        <v>24</v>
      </c>
      <c r="Q96" s="17" t="s">
        <v>24</v>
      </c>
      <c r="R96" s="17" t="s">
        <v>24</v>
      </c>
      <c r="S96" s="17" t="s">
        <v>24</v>
      </c>
      <c r="T96" s="17" t="s">
        <v>24</v>
      </c>
      <c r="U96" s="25"/>
    </row>
    <row r="97" spans="1:21" ht="15" hidden="1" thickBot="1" x14ac:dyDescent="0.4">
      <c r="A97" s="31">
        <v>53525034</v>
      </c>
      <c r="B97" s="2" t="str">
        <f t="shared" si="8"/>
        <v>Daniel Kresse</v>
      </c>
      <c r="C97" s="2">
        <v>20012618</v>
      </c>
      <c r="D97" s="3">
        <v>45138.356354166666</v>
      </c>
      <c r="E97" s="14">
        <v>45129</v>
      </c>
      <c r="F97" s="14">
        <v>45129</v>
      </c>
      <c r="G97" s="13">
        <v>45129.999305555553</v>
      </c>
      <c r="H97" s="15">
        <v>0</v>
      </c>
      <c r="I97" s="2" t="str">
        <f t="shared" si="5"/>
        <v>Posted to HRMS</v>
      </c>
      <c r="J97" s="18" t="str">
        <f>"Marked As Day Off"</f>
        <v>Marked As Day Off</v>
      </c>
      <c r="K97" s="32" t="str">
        <f>"N/A"</f>
        <v>N/A</v>
      </c>
      <c r="L97" s="47" t="s">
        <v>27</v>
      </c>
      <c r="M97" s="17" t="s">
        <v>24</v>
      </c>
      <c r="N97" s="16" t="s">
        <v>24</v>
      </c>
      <c r="O97" s="17" t="s">
        <v>24</v>
      </c>
      <c r="P97" s="17" t="s">
        <v>24</v>
      </c>
      <c r="Q97" s="17" t="s">
        <v>24</v>
      </c>
      <c r="R97" s="17" t="s">
        <v>24</v>
      </c>
      <c r="S97" s="17" t="s">
        <v>24</v>
      </c>
      <c r="T97" s="17" t="s">
        <v>24</v>
      </c>
      <c r="U97" s="25"/>
    </row>
    <row r="98" spans="1:21" ht="15" hidden="1" thickBot="1" x14ac:dyDescent="0.4">
      <c r="A98" s="31">
        <v>53525039</v>
      </c>
      <c r="B98" s="2" t="str">
        <f t="shared" si="8"/>
        <v>Daniel Kresse</v>
      </c>
      <c r="C98" s="2">
        <v>20012618</v>
      </c>
      <c r="D98" s="3">
        <v>45138.356377314813</v>
      </c>
      <c r="E98" s="14">
        <v>45130</v>
      </c>
      <c r="F98" s="14">
        <v>45130</v>
      </c>
      <c r="G98" s="13">
        <v>45130.999305555553</v>
      </c>
      <c r="H98" s="15">
        <v>0</v>
      </c>
      <c r="I98" s="2" t="str">
        <f t="shared" si="5"/>
        <v>Posted to HRMS</v>
      </c>
      <c r="J98" s="18" t="str">
        <f>"Marked As Day Off"</f>
        <v>Marked As Day Off</v>
      </c>
      <c r="K98" s="32" t="str">
        <f>"N/A"</f>
        <v>N/A</v>
      </c>
      <c r="L98" s="47" t="s">
        <v>27</v>
      </c>
      <c r="M98" s="17" t="s">
        <v>24</v>
      </c>
      <c r="N98" s="16" t="s">
        <v>24</v>
      </c>
      <c r="O98" s="17" t="s">
        <v>24</v>
      </c>
      <c r="P98" s="17" t="s">
        <v>24</v>
      </c>
      <c r="Q98" s="17" t="s">
        <v>24</v>
      </c>
      <c r="R98" s="17" t="s">
        <v>24</v>
      </c>
      <c r="S98" s="17" t="s">
        <v>24</v>
      </c>
      <c r="T98" s="17" t="s">
        <v>24</v>
      </c>
      <c r="U98" s="25"/>
    </row>
    <row r="99" spans="1:21" ht="15" hidden="1" thickBot="1" x14ac:dyDescent="0.4">
      <c r="A99" s="31">
        <v>53524941</v>
      </c>
      <c r="B99" s="2" t="str">
        <f t="shared" si="8"/>
        <v>Daniel Kresse</v>
      </c>
      <c r="C99" s="2">
        <v>20012618</v>
      </c>
      <c r="D99" s="3">
        <v>45138.355543981481</v>
      </c>
      <c r="E99" s="14">
        <v>45132</v>
      </c>
      <c r="F99" s="13">
        <v>45132.333333333336</v>
      </c>
      <c r="G99" s="13">
        <v>45132.6875</v>
      </c>
      <c r="H99" s="15">
        <v>8</v>
      </c>
      <c r="I99" s="2" t="str">
        <f t="shared" si="5"/>
        <v>Posted to HRMS</v>
      </c>
      <c r="J99" s="18" t="str">
        <f>"On-site 24/7 Premium Pay"</f>
        <v>On-site 24/7 Premium Pay</v>
      </c>
      <c r="K99" s="32" t="str">
        <f>"WSH-CENT/SS WORKER"</f>
        <v>WSH-CENT/SS WORKER</v>
      </c>
      <c r="L99" s="47" t="s">
        <v>33</v>
      </c>
      <c r="M99" s="17">
        <v>5</v>
      </c>
      <c r="N99" s="16" t="s">
        <v>26</v>
      </c>
      <c r="O99" s="17" t="s">
        <v>24</v>
      </c>
      <c r="P99" s="17" t="s">
        <v>24</v>
      </c>
      <c r="Q99" s="17" t="s">
        <v>24</v>
      </c>
      <c r="R99" s="17" t="s">
        <v>24</v>
      </c>
      <c r="S99" s="17" t="s">
        <v>24</v>
      </c>
      <c r="T99" s="17" t="s">
        <v>24</v>
      </c>
      <c r="U99" s="25"/>
    </row>
    <row r="100" spans="1:21" ht="15" thickBot="1" x14ac:dyDescent="0.4">
      <c r="A100" s="31">
        <v>53524943</v>
      </c>
      <c r="B100" s="2" t="str">
        <f t="shared" si="8"/>
        <v>Daniel Kresse</v>
      </c>
      <c r="C100" s="2">
        <v>20012618</v>
      </c>
      <c r="D100" s="3">
        <v>45138.355567129627</v>
      </c>
      <c r="E100" s="14">
        <v>45133</v>
      </c>
      <c r="F100" s="13">
        <v>45133.333333333336</v>
      </c>
      <c r="G100" s="13">
        <v>45133.6875</v>
      </c>
      <c r="H100" s="15">
        <v>8</v>
      </c>
      <c r="I100" s="2" t="str">
        <f t="shared" si="5"/>
        <v>Posted to HRMS</v>
      </c>
      <c r="J100" s="18" t="str">
        <f>"On-site 24/7 Premium Pay"</f>
        <v>On-site 24/7 Premium Pay</v>
      </c>
      <c r="K100" s="32" t="str">
        <f>"WSH-CENT/SS WORKER"</f>
        <v>WSH-CENT/SS WORKER</v>
      </c>
      <c r="L100" s="47" t="s">
        <v>64</v>
      </c>
      <c r="M100" s="17">
        <v>15.5</v>
      </c>
      <c r="N100" s="16" t="s">
        <v>31</v>
      </c>
      <c r="O100" s="17">
        <v>0.5</v>
      </c>
      <c r="P100" s="17" t="s">
        <v>70</v>
      </c>
      <c r="Q100" s="17">
        <v>1200</v>
      </c>
      <c r="R100" s="17">
        <v>50.53</v>
      </c>
      <c r="S100" s="17">
        <v>52.95</v>
      </c>
      <c r="T100" s="17">
        <f>(R100*O100)+(S100*O100)</f>
        <v>51.74</v>
      </c>
      <c r="U100" s="99" t="s">
        <v>74</v>
      </c>
    </row>
    <row r="101" spans="1:21" ht="15" thickBot="1" x14ac:dyDescent="0.4">
      <c r="A101" s="31">
        <v>53525009</v>
      </c>
      <c r="B101" s="2" t="str">
        <f t="shared" si="8"/>
        <v>Daniel Kresse</v>
      </c>
      <c r="C101" s="2">
        <v>20012618</v>
      </c>
      <c r="D101" s="3">
        <v>45138.356157407405</v>
      </c>
      <c r="E101" s="14">
        <v>45134</v>
      </c>
      <c r="F101" s="13">
        <v>45134.333333333336</v>
      </c>
      <c r="G101" s="13">
        <v>45134.6875</v>
      </c>
      <c r="H101" s="15">
        <v>8</v>
      </c>
      <c r="I101" s="2" t="str">
        <f t="shared" si="5"/>
        <v>Posted to HRMS</v>
      </c>
      <c r="J101" s="18" t="str">
        <f>"Regular Hours Worked (full time/salary)"</f>
        <v>Regular Hours Worked (full time/salary)</v>
      </c>
      <c r="K101" s="32" t="str">
        <f>"WSH-CENT/SS WORKER"</f>
        <v>WSH-CENT/SS WORKER</v>
      </c>
      <c r="L101" s="47" t="s">
        <v>64</v>
      </c>
      <c r="M101" s="17">
        <v>15.5</v>
      </c>
      <c r="N101" s="16" t="s">
        <v>31</v>
      </c>
      <c r="O101" s="17">
        <v>0.5</v>
      </c>
      <c r="P101" s="17" t="s">
        <v>70</v>
      </c>
      <c r="Q101" s="17">
        <v>1200</v>
      </c>
      <c r="R101" s="17">
        <v>50.53</v>
      </c>
      <c r="S101" s="17">
        <v>52.95</v>
      </c>
      <c r="T101" s="17">
        <f>(R101*O101)+(S101*O101)</f>
        <v>51.74</v>
      </c>
      <c r="U101" s="99"/>
    </row>
    <row r="102" spans="1:21" ht="15" thickBot="1" x14ac:dyDescent="0.4">
      <c r="A102" s="31">
        <v>53524949</v>
      </c>
      <c r="B102" s="2" t="str">
        <f t="shared" si="8"/>
        <v>Daniel Kresse</v>
      </c>
      <c r="C102" s="2">
        <v>20012618</v>
      </c>
      <c r="D102" s="3">
        <v>45138.355613425927</v>
      </c>
      <c r="E102" s="14">
        <v>45135</v>
      </c>
      <c r="F102" s="13">
        <v>45135.333333333336</v>
      </c>
      <c r="G102" s="13">
        <v>45135.6875</v>
      </c>
      <c r="H102" s="15">
        <v>8</v>
      </c>
      <c r="I102" s="2" t="str">
        <f t="shared" ref="I102:I165" si="9">"Posted to HRMS"</f>
        <v>Posted to HRMS</v>
      </c>
      <c r="J102" s="18" t="str">
        <f>"On-site 24/7 Premium Pay"</f>
        <v>On-site 24/7 Premium Pay</v>
      </c>
      <c r="K102" s="32" t="str">
        <f>"WSH-CENT/SS WORKER"</f>
        <v>WSH-CENT/SS WORKER</v>
      </c>
      <c r="L102" s="47" t="s">
        <v>64</v>
      </c>
      <c r="M102" s="17">
        <v>15.5</v>
      </c>
      <c r="N102" s="16" t="s">
        <v>31</v>
      </c>
      <c r="O102" s="17">
        <v>0.5</v>
      </c>
      <c r="P102" s="17" t="s">
        <v>70</v>
      </c>
      <c r="Q102" s="17">
        <v>1200</v>
      </c>
      <c r="R102" s="17">
        <v>50.53</v>
      </c>
      <c r="S102" s="17">
        <v>52.95</v>
      </c>
      <c r="T102" s="17">
        <f>(R102*O102)+(S102*O102)</f>
        <v>51.74</v>
      </c>
      <c r="U102" s="99"/>
    </row>
    <row r="103" spans="1:21" ht="15" hidden="1" thickBot="1" x14ac:dyDescent="0.4">
      <c r="A103" s="31">
        <v>53525046</v>
      </c>
      <c r="B103" s="2" t="str">
        <f t="shared" si="8"/>
        <v>Daniel Kresse</v>
      </c>
      <c r="C103" s="2">
        <v>20012618</v>
      </c>
      <c r="D103" s="3">
        <v>45138.356400462966</v>
      </c>
      <c r="E103" s="14">
        <v>45136</v>
      </c>
      <c r="F103" s="14">
        <v>45136</v>
      </c>
      <c r="G103" s="13">
        <v>45136.999305555553</v>
      </c>
      <c r="H103" s="15">
        <v>0</v>
      </c>
      <c r="I103" s="2" t="str">
        <f t="shared" si="9"/>
        <v>Posted to HRMS</v>
      </c>
      <c r="J103" s="18" t="str">
        <f>"Marked As Day Off"</f>
        <v>Marked As Day Off</v>
      </c>
      <c r="K103" s="32" t="str">
        <f>"N/A"</f>
        <v>N/A</v>
      </c>
      <c r="L103" s="47" t="s">
        <v>28</v>
      </c>
      <c r="M103" s="17">
        <v>11.5</v>
      </c>
      <c r="N103" s="16" t="s">
        <v>26</v>
      </c>
      <c r="O103" s="17" t="s">
        <v>24</v>
      </c>
      <c r="P103" s="17" t="s">
        <v>24</v>
      </c>
      <c r="Q103" s="17" t="s">
        <v>24</v>
      </c>
      <c r="R103" s="17" t="s">
        <v>24</v>
      </c>
      <c r="S103" s="17" t="s">
        <v>24</v>
      </c>
      <c r="T103" s="17" t="s">
        <v>24</v>
      </c>
      <c r="U103" s="25"/>
    </row>
    <row r="104" spans="1:21" ht="15" hidden="1" thickBot="1" x14ac:dyDescent="0.4">
      <c r="A104" s="31">
        <v>53525056</v>
      </c>
      <c r="B104" s="2" t="str">
        <f t="shared" si="8"/>
        <v>Daniel Kresse</v>
      </c>
      <c r="C104" s="2">
        <v>20012618</v>
      </c>
      <c r="D104" s="3">
        <v>45138.356469907405</v>
      </c>
      <c r="E104" s="14">
        <v>45137</v>
      </c>
      <c r="F104" s="14">
        <v>45137</v>
      </c>
      <c r="G104" s="13">
        <v>45137.999305555553</v>
      </c>
      <c r="H104" s="15">
        <v>0</v>
      </c>
      <c r="I104" s="2" t="str">
        <f t="shared" si="9"/>
        <v>Posted to HRMS</v>
      </c>
      <c r="J104" s="18" t="str">
        <f>"Marked As Day Off"</f>
        <v>Marked As Day Off</v>
      </c>
      <c r="K104" s="32" t="str">
        <f>"N/A"</f>
        <v>N/A</v>
      </c>
      <c r="L104" s="47" t="s">
        <v>27</v>
      </c>
      <c r="M104" s="17" t="s">
        <v>24</v>
      </c>
      <c r="N104" s="16" t="s">
        <v>24</v>
      </c>
      <c r="O104" s="17" t="s">
        <v>24</v>
      </c>
      <c r="P104" s="17" t="s">
        <v>24</v>
      </c>
      <c r="Q104" s="17" t="s">
        <v>24</v>
      </c>
      <c r="R104" s="17" t="s">
        <v>24</v>
      </c>
      <c r="S104" s="17" t="s">
        <v>24</v>
      </c>
      <c r="T104" s="17" t="s">
        <v>24</v>
      </c>
      <c r="U104" s="25"/>
    </row>
    <row r="105" spans="1:21" ht="15" hidden="1" thickBot="1" x14ac:dyDescent="0.4">
      <c r="A105" s="31">
        <v>53524952</v>
      </c>
      <c r="B105" s="2" t="str">
        <f t="shared" si="8"/>
        <v>Daniel Kresse</v>
      </c>
      <c r="C105" s="2">
        <v>20012618</v>
      </c>
      <c r="D105" s="3">
        <v>45138.355636574073</v>
      </c>
      <c r="E105" s="14">
        <v>45138</v>
      </c>
      <c r="F105" s="13">
        <v>45138.333333333336</v>
      </c>
      <c r="G105" s="13">
        <v>45138.6875</v>
      </c>
      <c r="H105" s="15">
        <v>8</v>
      </c>
      <c r="I105" s="2" t="str">
        <f t="shared" si="9"/>
        <v>Posted to HRMS</v>
      </c>
      <c r="J105" s="18" t="str">
        <f>"On-site 24/7 Premium Pay"</f>
        <v>On-site 24/7 Premium Pay</v>
      </c>
      <c r="K105" s="32" t="str">
        <f>"WSH-CENT/SS WORKER"</f>
        <v>WSH-CENT/SS WORKER</v>
      </c>
      <c r="L105" s="47" t="s">
        <v>33</v>
      </c>
      <c r="M105" s="17">
        <v>5</v>
      </c>
      <c r="N105" s="16" t="s">
        <v>26</v>
      </c>
      <c r="O105" s="17" t="s">
        <v>24</v>
      </c>
      <c r="P105" s="17" t="s">
        <v>24</v>
      </c>
      <c r="Q105" s="17" t="s">
        <v>24</v>
      </c>
      <c r="R105" s="17" t="s">
        <v>24</v>
      </c>
      <c r="S105" s="17" t="s">
        <v>24</v>
      </c>
      <c r="T105" s="17" t="s">
        <v>24</v>
      </c>
      <c r="U105" s="25"/>
    </row>
    <row r="106" spans="1:21" ht="15" hidden="1" thickBot="1" x14ac:dyDescent="0.4">
      <c r="A106" s="31">
        <v>53812857</v>
      </c>
      <c r="B106" s="2" t="str">
        <f t="shared" si="8"/>
        <v>Daniel Kresse</v>
      </c>
      <c r="C106" s="2">
        <v>20012618</v>
      </c>
      <c r="D106" s="3">
        <v>45154.299942129626</v>
      </c>
      <c r="E106" s="14">
        <v>45139</v>
      </c>
      <c r="F106" s="13">
        <v>45139.333333333336</v>
      </c>
      <c r="G106" s="13">
        <v>45139.6875</v>
      </c>
      <c r="H106" s="15">
        <v>8</v>
      </c>
      <c r="I106" s="2" t="str">
        <f t="shared" si="9"/>
        <v>Posted to HRMS</v>
      </c>
      <c r="J106" s="18" t="str">
        <f>"On-site 24/7 Premium Pay"</f>
        <v>On-site 24/7 Premium Pay</v>
      </c>
      <c r="K106" s="32" t="str">
        <f>"WSH-CENT/SS WORKER"</f>
        <v>WSH-CENT/SS WORKER</v>
      </c>
      <c r="L106" s="47" t="s">
        <v>33</v>
      </c>
      <c r="M106" s="17">
        <v>5</v>
      </c>
      <c r="N106" s="16" t="s">
        <v>26</v>
      </c>
      <c r="O106" s="17" t="s">
        <v>24</v>
      </c>
      <c r="P106" s="17" t="s">
        <v>24</v>
      </c>
      <c r="Q106" s="17" t="s">
        <v>24</v>
      </c>
      <c r="R106" s="17" t="s">
        <v>24</v>
      </c>
      <c r="S106" s="17" t="s">
        <v>24</v>
      </c>
      <c r="T106" s="17" t="s">
        <v>24</v>
      </c>
      <c r="U106" s="25"/>
    </row>
    <row r="107" spans="1:21" ht="15" hidden="1" thickBot="1" x14ac:dyDescent="0.4">
      <c r="A107" s="31">
        <v>53812860</v>
      </c>
      <c r="B107" s="2" t="str">
        <f t="shared" si="8"/>
        <v>Daniel Kresse</v>
      </c>
      <c r="C107" s="2">
        <v>20012618</v>
      </c>
      <c r="D107" s="3">
        <v>45154.29996527778</v>
      </c>
      <c r="E107" s="14">
        <v>45140</v>
      </c>
      <c r="F107" s="13">
        <v>45140.333333333336</v>
      </c>
      <c r="G107" s="13">
        <v>45140.6875</v>
      </c>
      <c r="H107" s="15">
        <v>8</v>
      </c>
      <c r="I107" s="2" t="str">
        <f t="shared" si="9"/>
        <v>Posted to HRMS</v>
      </c>
      <c r="J107" s="18" t="str">
        <f>"On-site 24/7 Premium Pay"</f>
        <v>On-site 24/7 Premium Pay</v>
      </c>
      <c r="K107" s="32" t="str">
        <f>"WSH-CENT/SS WORKER"</f>
        <v>WSH-CENT/SS WORKER</v>
      </c>
      <c r="L107" s="47" t="s">
        <v>33</v>
      </c>
      <c r="M107" s="17">
        <v>5</v>
      </c>
      <c r="N107" s="16" t="s">
        <v>26</v>
      </c>
      <c r="O107" s="17" t="s">
        <v>24</v>
      </c>
      <c r="P107" s="17" t="s">
        <v>24</v>
      </c>
      <c r="Q107" s="17" t="s">
        <v>24</v>
      </c>
      <c r="R107" s="17" t="s">
        <v>24</v>
      </c>
      <c r="S107" s="17" t="s">
        <v>24</v>
      </c>
      <c r="T107" s="17" t="s">
        <v>24</v>
      </c>
      <c r="U107" s="25"/>
    </row>
    <row r="108" spans="1:21" ht="15" hidden="1" thickBot="1" x14ac:dyDescent="0.4">
      <c r="A108" s="31">
        <v>53812940</v>
      </c>
      <c r="B108" s="2" t="str">
        <f t="shared" si="8"/>
        <v>Daniel Kresse</v>
      </c>
      <c r="C108" s="2">
        <v>20012618</v>
      </c>
      <c r="D108" s="3">
        <v>45154.300497685188</v>
      </c>
      <c r="E108" s="14">
        <v>45141</v>
      </c>
      <c r="F108" s="13">
        <v>45141.333333333336</v>
      </c>
      <c r="G108" s="13">
        <v>45141.6875</v>
      </c>
      <c r="H108" s="15">
        <v>8</v>
      </c>
      <c r="I108" s="2" t="str">
        <f t="shared" si="9"/>
        <v>Posted to HRMS</v>
      </c>
      <c r="J108" s="18" t="str">
        <f>"Regular Hours Worked (full time/salary)"</f>
        <v>Regular Hours Worked (full time/salary)</v>
      </c>
      <c r="K108" s="32" t="str">
        <f>"WSH-CENT/SS WORKER"</f>
        <v>WSH-CENT/SS WORKER</v>
      </c>
      <c r="L108" s="47" t="s">
        <v>33</v>
      </c>
      <c r="M108" s="17">
        <v>5</v>
      </c>
      <c r="N108" s="16" t="s">
        <v>26</v>
      </c>
      <c r="O108" s="17" t="s">
        <v>24</v>
      </c>
      <c r="P108" s="17" t="s">
        <v>24</v>
      </c>
      <c r="Q108" s="17" t="s">
        <v>24</v>
      </c>
      <c r="R108" s="17" t="s">
        <v>24</v>
      </c>
      <c r="S108" s="17" t="s">
        <v>24</v>
      </c>
      <c r="T108" s="17" t="s">
        <v>24</v>
      </c>
      <c r="U108" s="25"/>
    </row>
    <row r="109" spans="1:21" ht="15" hidden="1" thickBot="1" x14ac:dyDescent="0.4">
      <c r="A109" s="31">
        <v>53812868</v>
      </c>
      <c r="B109" s="2" t="str">
        <f t="shared" si="8"/>
        <v>Daniel Kresse</v>
      </c>
      <c r="C109" s="2">
        <v>20012618</v>
      </c>
      <c r="D109" s="3">
        <v>45154.299988425926</v>
      </c>
      <c r="E109" s="14">
        <v>45142</v>
      </c>
      <c r="F109" s="13">
        <v>45142.333333333336</v>
      </c>
      <c r="G109" s="13">
        <v>45142.6875</v>
      </c>
      <c r="H109" s="15">
        <v>8</v>
      </c>
      <c r="I109" s="2" t="str">
        <f t="shared" si="9"/>
        <v>Posted to HRMS</v>
      </c>
      <c r="J109" s="18" t="str">
        <f>"On-site 24/7 Premium Pay"</f>
        <v>On-site 24/7 Premium Pay</v>
      </c>
      <c r="K109" s="32" t="str">
        <f>"WSH-CENT/SS WORKER"</f>
        <v>WSH-CENT/SS WORKER</v>
      </c>
      <c r="L109" s="47" t="s">
        <v>27</v>
      </c>
      <c r="M109" s="17" t="s">
        <v>24</v>
      </c>
      <c r="N109" s="16" t="s">
        <v>24</v>
      </c>
      <c r="O109" s="17" t="s">
        <v>24</v>
      </c>
      <c r="P109" s="17" t="s">
        <v>24</v>
      </c>
      <c r="Q109" s="17" t="s">
        <v>24</v>
      </c>
      <c r="R109" s="17" t="s">
        <v>24</v>
      </c>
      <c r="S109" s="17" t="s">
        <v>24</v>
      </c>
      <c r="T109" s="17" t="s">
        <v>24</v>
      </c>
      <c r="U109" s="25"/>
    </row>
    <row r="110" spans="1:21" ht="15" hidden="1" thickBot="1" x14ac:dyDescent="0.4">
      <c r="A110" s="31">
        <v>53812873</v>
      </c>
      <c r="B110" s="2" t="str">
        <f t="shared" si="8"/>
        <v>Daniel Kresse</v>
      </c>
      <c r="C110" s="2">
        <v>20012618</v>
      </c>
      <c r="D110" s="3">
        <v>45154.300023148149</v>
      </c>
      <c r="E110" s="14">
        <v>45143</v>
      </c>
      <c r="F110" s="14">
        <v>45143</v>
      </c>
      <c r="G110" s="13">
        <v>45143.999305555553</v>
      </c>
      <c r="H110" s="15">
        <v>0</v>
      </c>
      <c r="I110" s="2" t="str">
        <f t="shared" si="9"/>
        <v>Posted to HRMS</v>
      </c>
      <c r="J110" s="18" t="str">
        <f>"Marked As Day Off"</f>
        <v>Marked As Day Off</v>
      </c>
      <c r="K110" s="32" t="str">
        <f>"N/A"</f>
        <v>N/A</v>
      </c>
      <c r="L110" s="47" t="s">
        <v>27</v>
      </c>
      <c r="M110" s="17" t="s">
        <v>24</v>
      </c>
      <c r="N110" s="16" t="s">
        <v>24</v>
      </c>
      <c r="O110" s="17" t="s">
        <v>24</v>
      </c>
      <c r="P110" s="17" t="s">
        <v>24</v>
      </c>
      <c r="Q110" s="17" t="s">
        <v>24</v>
      </c>
      <c r="R110" s="17" t="s">
        <v>24</v>
      </c>
      <c r="S110" s="17" t="s">
        <v>24</v>
      </c>
      <c r="T110" s="17" t="s">
        <v>24</v>
      </c>
      <c r="U110" s="25"/>
    </row>
    <row r="111" spans="1:21" ht="15" hidden="1" thickBot="1" x14ac:dyDescent="0.4">
      <c r="A111" s="31">
        <v>53812906</v>
      </c>
      <c r="B111" s="2" t="str">
        <f t="shared" si="8"/>
        <v>Daniel Kresse</v>
      </c>
      <c r="C111" s="2">
        <v>20012618</v>
      </c>
      <c r="D111" s="3">
        <v>45154.300243055557</v>
      </c>
      <c r="E111" s="14">
        <v>45144</v>
      </c>
      <c r="F111" s="14">
        <v>45144</v>
      </c>
      <c r="G111" s="13">
        <v>45144.999305555553</v>
      </c>
      <c r="H111" s="15">
        <v>0</v>
      </c>
      <c r="I111" s="2" t="str">
        <f t="shared" si="9"/>
        <v>Posted to HRMS</v>
      </c>
      <c r="J111" s="18" t="str">
        <f>"Marked As Day Off"</f>
        <v>Marked As Day Off</v>
      </c>
      <c r="K111" s="32" t="str">
        <f>"N/A"</f>
        <v>N/A</v>
      </c>
      <c r="L111" s="47" t="s">
        <v>27</v>
      </c>
      <c r="M111" s="17" t="s">
        <v>24</v>
      </c>
      <c r="N111" s="16" t="s">
        <v>24</v>
      </c>
      <c r="O111" s="17" t="s">
        <v>24</v>
      </c>
      <c r="P111" s="17" t="s">
        <v>24</v>
      </c>
      <c r="Q111" s="17" t="s">
        <v>24</v>
      </c>
      <c r="R111" s="17" t="s">
        <v>24</v>
      </c>
      <c r="S111" s="17" t="s">
        <v>24</v>
      </c>
      <c r="T111" s="17" t="s">
        <v>24</v>
      </c>
      <c r="U111" s="25"/>
    </row>
    <row r="112" spans="1:21" ht="15" hidden="1" thickBot="1" x14ac:dyDescent="0.4">
      <c r="A112" s="31">
        <v>53812910</v>
      </c>
      <c r="B112" s="2" t="str">
        <f t="shared" si="8"/>
        <v>Daniel Kresse</v>
      </c>
      <c r="C112" s="2">
        <v>20012618</v>
      </c>
      <c r="D112" s="3">
        <v>45154.30028935185</v>
      </c>
      <c r="E112" s="14">
        <v>45150</v>
      </c>
      <c r="F112" s="14">
        <v>45150</v>
      </c>
      <c r="G112" s="13">
        <v>45150.999305555553</v>
      </c>
      <c r="H112" s="15">
        <v>0</v>
      </c>
      <c r="I112" s="2" t="str">
        <f t="shared" si="9"/>
        <v>Posted to HRMS</v>
      </c>
      <c r="J112" s="18" t="str">
        <f>"Marked As Day Off"</f>
        <v>Marked As Day Off</v>
      </c>
      <c r="K112" s="32" t="str">
        <f>"N/A"</f>
        <v>N/A</v>
      </c>
      <c r="L112" s="47" t="s">
        <v>27</v>
      </c>
      <c r="M112" s="17" t="s">
        <v>24</v>
      </c>
      <c r="N112" s="16" t="s">
        <v>24</v>
      </c>
      <c r="O112" s="17" t="s">
        <v>24</v>
      </c>
      <c r="P112" s="17" t="s">
        <v>24</v>
      </c>
      <c r="Q112" s="17" t="s">
        <v>24</v>
      </c>
      <c r="R112" s="17" t="s">
        <v>24</v>
      </c>
      <c r="S112" s="17" t="s">
        <v>24</v>
      </c>
      <c r="T112" s="17" t="s">
        <v>24</v>
      </c>
      <c r="U112" s="25"/>
    </row>
    <row r="113" spans="1:21" ht="15" hidden="1" thickBot="1" x14ac:dyDescent="0.4">
      <c r="A113" s="31">
        <v>53812913</v>
      </c>
      <c r="B113" s="2" t="str">
        <f t="shared" si="8"/>
        <v>Daniel Kresse</v>
      </c>
      <c r="C113" s="2">
        <v>20012618</v>
      </c>
      <c r="D113" s="3">
        <v>45154.300300925926</v>
      </c>
      <c r="E113" s="14">
        <v>45151</v>
      </c>
      <c r="F113" s="14">
        <v>45151</v>
      </c>
      <c r="G113" s="13">
        <v>45151.999305555553</v>
      </c>
      <c r="H113" s="15">
        <v>0</v>
      </c>
      <c r="I113" s="2" t="str">
        <f t="shared" si="9"/>
        <v>Posted to HRMS</v>
      </c>
      <c r="J113" s="18" t="str">
        <f>"Marked As Day Off"</f>
        <v>Marked As Day Off</v>
      </c>
      <c r="K113" s="32" t="str">
        <f>"N/A"</f>
        <v>N/A</v>
      </c>
      <c r="L113" s="47" t="s">
        <v>27</v>
      </c>
      <c r="M113" s="17" t="s">
        <v>24</v>
      </c>
      <c r="N113" s="16" t="s">
        <v>24</v>
      </c>
      <c r="O113" s="17" t="s">
        <v>24</v>
      </c>
      <c r="P113" s="17" t="s">
        <v>24</v>
      </c>
      <c r="Q113" s="17" t="s">
        <v>24</v>
      </c>
      <c r="R113" s="17" t="s">
        <v>24</v>
      </c>
      <c r="S113" s="17" t="s">
        <v>24</v>
      </c>
      <c r="T113" s="17" t="s">
        <v>24</v>
      </c>
      <c r="U113" s="25"/>
    </row>
    <row r="114" spans="1:21" ht="15" thickBot="1" x14ac:dyDescent="0.4">
      <c r="A114" s="31">
        <v>54100080</v>
      </c>
      <c r="B114" s="2" t="str">
        <f t="shared" si="8"/>
        <v>Daniel Kresse</v>
      </c>
      <c r="C114" s="2">
        <v>20012618</v>
      </c>
      <c r="D114" s="3">
        <v>45170.438206018516</v>
      </c>
      <c r="E114" s="14">
        <v>45154</v>
      </c>
      <c r="F114" s="13">
        <v>45154.333333333336</v>
      </c>
      <c r="G114" s="13">
        <v>45154.6875</v>
      </c>
      <c r="H114" s="15">
        <v>8</v>
      </c>
      <c r="I114" s="2" t="str">
        <f t="shared" si="9"/>
        <v>Posted to HRMS</v>
      </c>
      <c r="J114" s="18" t="str">
        <f>"On-site 24/7 Premium Pay"</f>
        <v>On-site 24/7 Premium Pay</v>
      </c>
      <c r="K114" s="32" t="str">
        <f>"WSH-CENT/SS WORKER"</f>
        <v>WSH-CENT/SS WORKER</v>
      </c>
      <c r="L114" s="47" t="s">
        <v>64</v>
      </c>
      <c r="M114" s="17">
        <v>15.5</v>
      </c>
      <c r="N114" s="16" t="s">
        <v>31</v>
      </c>
      <c r="O114" s="17">
        <v>0.5</v>
      </c>
      <c r="P114" s="17" t="s">
        <v>70</v>
      </c>
      <c r="Q114" s="17">
        <v>1200</v>
      </c>
      <c r="R114" s="17">
        <v>50.53</v>
      </c>
      <c r="S114" s="17">
        <v>52.95</v>
      </c>
      <c r="T114" s="17">
        <f>(R114*O114)+(S114*O114)</f>
        <v>51.74</v>
      </c>
      <c r="U114" s="99" t="s">
        <v>74</v>
      </c>
    </row>
    <row r="115" spans="1:21" ht="15" thickBot="1" x14ac:dyDescent="0.4">
      <c r="A115" s="31">
        <v>54100096</v>
      </c>
      <c r="B115" s="2" t="str">
        <f t="shared" si="8"/>
        <v>Daniel Kresse</v>
      </c>
      <c r="C115" s="2">
        <v>20012618</v>
      </c>
      <c r="D115" s="3">
        <v>45170.438564814816</v>
      </c>
      <c r="E115" s="14">
        <v>45155</v>
      </c>
      <c r="F115" s="13">
        <v>45155.333333333336</v>
      </c>
      <c r="G115" s="13">
        <v>45155.6875</v>
      </c>
      <c r="H115" s="15">
        <v>8</v>
      </c>
      <c r="I115" s="2" t="str">
        <f t="shared" si="9"/>
        <v>Posted to HRMS</v>
      </c>
      <c r="J115" s="18" t="str">
        <f>"Regular Hours Worked (full time/salary)"</f>
        <v>Regular Hours Worked (full time/salary)</v>
      </c>
      <c r="K115" s="32" t="str">
        <f>"WSH-CENT/SS WORKER"</f>
        <v>WSH-CENT/SS WORKER</v>
      </c>
      <c r="L115" s="47" t="s">
        <v>64</v>
      </c>
      <c r="M115" s="17">
        <v>15.5</v>
      </c>
      <c r="N115" s="16" t="s">
        <v>31</v>
      </c>
      <c r="O115" s="17">
        <v>0.5</v>
      </c>
      <c r="P115" s="17" t="s">
        <v>70</v>
      </c>
      <c r="Q115" s="17">
        <v>1200</v>
      </c>
      <c r="R115" s="17">
        <v>50.53</v>
      </c>
      <c r="S115" s="17">
        <v>52.95</v>
      </c>
      <c r="T115" s="17">
        <f>(R115*O115)+(S115*O115)</f>
        <v>51.74</v>
      </c>
      <c r="U115" s="99"/>
    </row>
    <row r="116" spans="1:21" ht="15" thickBot="1" x14ac:dyDescent="0.4">
      <c r="A116" s="31">
        <v>54100081</v>
      </c>
      <c r="B116" s="2" t="str">
        <f t="shared" si="8"/>
        <v>Daniel Kresse</v>
      </c>
      <c r="C116" s="2">
        <v>20012618</v>
      </c>
      <c r="D116" s="3">
        <v>45170.43822916667</v>
      </c>
      <c r="E116" s="14">
        <v>45156</v>
      </c>
      <c r="F116" s="13">
        <v>45156.333333333336</v>
      </c>
      <c r="G116" s="13">
        <v>45156.6875</v>
      </c>
      <c r="H116" s="15">
        <v>8</v>
      </c>
      <c r="I116" s="2" t="str">
        <f t="shared" si="9"/>
        <v>Posted to HRMS</v>
      </c>
      <c r="J116" s="18" t="str">
        <f>"On-site 24/7 Premium Pay"</f>
        <v>On-site 24/7 Premium Pay</v>
      </c>
      <c r="K116" s="32" t="str">
        <f>"WSH-CENT/SS WORKER"</f>
        <v>WSH-CENT/SS WORKER</v>
      </c>
      <c r="L116" s="47" t="s">
        <v>64</v>
      </c>
      <c r="M116" s="17">
        <v>15.5</v>
      </c>
      <c r="N116" s="16" t="s">
        <v>31</v>
      </c>
      <c r="O116" s="17">
        <v>0.5</v>
      </c>
      <c r="P116" s="17" t="s">
        <v>70</v>
      </c>
      <c r="Q116" s="17">
        <v>1200</v>
      </c>
      <c r="R116" s="17">
        <v>50.53</v>
      </c>
      <c r="S116" s="17">
        <v>52.95</v>
      </c>
      <c r="T116" s="17">
        <f>(R116*O116)+(S116*O116)</f>
        <v>51.74</v>
      </c>
      <c r="U116" s="99"/>
    </row>
    <row r="117" spans="1:21" ht="15" hidden="1" thickBot="1" x14ac:dyDescent="0.4">
      <c r="A117" s="31">
        <v>54100098</v>
      </c>
      <c r="B117" s="2" t="str">
        <f t="shared" si="8"/>
        <v>Daniel Kresse</v>
      </c>
      <c r="C117" s="2">
        <v>20012618</v>
      </c>
      <c r="D117" s="3">
        <v>45170.438576388886</v>
      </c>
      <c r="E117" s="14">
        <v>45157</v>
      </c>
      <c r="F117" s="14">
        <v>45157</v>
      </c>
      <c r="G117" s="13">
        <v>45157.999305555553</v>
      </c>
      <c r="H117" s="15">
        <v>0</v>
      </c>
      <c r="I117" s="2" t="str">
        <f t="shared" si="9"/>
        <v>Posted to HRMS</v>
      </c>
      <c r="J117" s="18" t="str">
        <f>"Marked As Day Off"</f>
        <v>Marked As Day Off</v>
      </c>
      <c r="K117" s="32" t="str">
        <f>"N/A"</f>
        <v>N/A</v>
      </c>
      <c r="L117" s="47" t="s">
        <v>28</v>
      </c>
      <c r="M117" s="17">
        <v>11.5</v>
      </c>
      <c r="N117" s="16" t="s">
        <v>26</v>
      </c>
      <c r="O117" s="17" t="s">
        <v>24</v>
      </c>
      <c r="P117" s="17" t="s">
        <v>24</v>
      </c>
      <c r="Q117" s="17" t="s">
        <v>24</v>
      </c>
      <c r="R117" s="17" t="s">
        <v>24</v>
      </c>
      <c r="S117" s="17" t="s">
        <v>24</v>
      </c>
      <c r="T117" s="17" t="s">
        <v>24</v>
      </c>
      <c r="U117" s="25"/>
    </row>
    <row r="118" spans="1:21" ht="15" hidden="1" thickBot="1" x14ac:dyDescent="0.4">
      <c r="A118" s="31">
        <v>54100100</v>
      </c>
      <c r="B118" s="2" t="str">
        <f t="shared" si="8"/>
        <v>Daniel Kresse</v>
      </c>
      <c r="C118" s="2">
        <v>20012618</v>
      </c>
      <c r="D118" s="3">
        <v>45170.438599537039</v>
      </c>
      <c r="E118" s="14">
        <v>45158</v>
      </c>
      <c r="F118" s="14">
        <v>45158</v>
      </c>
      <c r="G118" s="13">
        <v>45158.999305555553</v>
      </c>
      <c r="H118" s="15">
        <v>0</v>
      </c>
      <c r="I118" s="2" t="str">
        <f t="shared" si="9"/>
        <v>Posted to HRMS</v>
      </c>
      <c r="J118" s="18" t="str">
        <f>"Marked As Day Off"</f>
        <v>Marked As Day Off</v>
      </c>
      <c r="K118" s="32" t="str">
        <f>"N/A"</f>
        <v>N/A</v>
      </c>
      <c r="L118" s="47" t="s">
        <v>27</v>
      </c>
      <c r="M118" s="17" t="s">
        <v>24</v>
      </c>
      <c r="N118" s="16" t="s">
        <v>24</v>
      </c>
      <c r="O118" s="17" t="s">
        <v>24</v>
      </c>
      <c r="P118" s="17" t="s">
        <v>24</v>
      </c>
      <c r="Q118" s="17" t="s">
        <v>24</v>
      </c>
      <c r="R118" s="17" t="s">
        <v>24</v>
      </c>
      <c r="S118" s="17" t="s">
        <v>24</v>
      </c>
      <c r="T118" s="17" t="s">
        <v>24</v>
      </c>
      <c r="U118" s="25"/>
    </row>
    <row r="119" spans="1:21" ht="15" hidden="1" thickBot="1" x14ac:dyDescent="0.4">
      <c r="A119" s="31">
        <v>54100082</v>
      </c>
      <c r="B119" s="2" t="str">
        <f t="shared" si="8"/>
        <v>Daniel Kresse</v>
      </c>
      <c r="C119" s="2">
        <v>20012618</v>
      </c>
      <c r="D119" s="3">
        <v>45170.438240740739</v>
      </c>
      <c r="E119" s="14">
        <v>45159</v>
      </c>
      <c r="F119" s="13">
        <v>45159.333333333336</v>
      </c>
      <c r="G119" s="13">
        <v>45159.6875</v>
      </c>
      <c r="H119" s="15">
        <v>8</v>
      </c>
      <c r="I119" s="2" t="str">
        <f t="shared" si="9"/>
        <v>Posted to HRMS</v>
      </c>
      <c r="J119" s="18" t="str">
        <f>"On-site 24/7 Premium Pay"</f>
        <v>On-site 24/7 Premium Pay</v>
      </c>
      <c r="K119" s="32" t="str">
        <f>"WSH-CENT/SS WORKER"</f>
        <v>WSH-CENT/SS WORKER</v>
      </c>
      <c r="L119" s="47" t="s">
        <v>33</v>
      </c>
      <c r="M119" s="17">
        <v>5</v>
      </c>
      <c r="N119" s="16" t="s">
        <v>26</v>
      </c>
      <c r="O119" s="17" t="s">
        <v>24</v>
      </c>
      <c r="P119" s="17" t="s">
        <v>24</v>
      </c>
      <c r="Q119" s="17" t="s">
        <v>24</v>
      </c>
      <c r="R119" s="17" t="s">
        <v>24</v>
      </c>
      <c r="S119" s="17" t="s">
        <v>24</v>
      </c>
      <c r="T119" s="17" t="s">
        <v>24</v>
      </c>
      <c r="U119" s="25"/>
    </row>
    <row r="120" spans="1:21" ht="15" hidden="1" thickBot="1" x14ac:dyDescent="0.4">
      <c r="A120" s="31">
        <v>54100083</v>
      </c>
      <c r="B120" s="2" t="str">
        <f t="shared" si="8"/>
        <v>Daniel Kresse</v>
      </c>
      <c r="C120" s="2">
        <v>20012618</v>
      </c>
      <c r="D120" s="3">
        <v>45170.438252314816</v>
      </c>
      <c r="E120" s="14">
        <v>45160</v>
      </c>
      <c r="F120" s="13">
        <v>45160.333333333336</v>
      </c>
      <c r="G120" s="13">
        <v>45160.6875</v>
      </c>
      <c r="H120" s="15">
        <v>8</v>
      </c>
      <c r="I120" s="2" t="str">
        <f t="shared" si="9"/>
        <v>Posted to HRMS</v>
      </c>
      <c r="J120" s="18" t="str">
        <f>"On-site 24/7 Premium Pay"</f>
        <v>On-site 24/7 Premium Pay</v>
      </c>
      <c r="K120" s="32" t="str">
        <f>"WSH-CENT/SS WORKER"</f>
        <v>WSH-CENT/SS WORKER</v>
      </c>
      <c r="L120" s="47" t="s">
        <v>33</v>
      </c>
      <c r="M120" s="17">
        <v>5</v>
      </c>
      <c r="N120" s="16" t="s">
        <v>26</v>
      </c>
      <c r="O120" s="17" t="s">
        <v>24</v>
      </c>
      <c r="P120" s="17" t="s">
        <v>24</v>
      </c>
      <c r="Q120" s="17" t="s">
        <v>24</v>
      </c>
      <c r="R120" s="17" t="s">
        <v>24</v>
      </c>
      <c r="S120" s="17" t="s">
        <v>24</v>
      </c>
      <c r="T120" s="17" t="s">
        <v>24</v>
      </c>
      <c r="U120" s="25"/>
    </row>
    <row r="121" spans="1:21" ht="15" hidden="1" thickBot="1" x14ac:dyDescent="0.4">
      <c r="A121" s="31">
        <v>54100084</v>
      </c>
      <c r="B121" s="2" t="str">
        <f t="shared" si="8"/>
        <v>Daniel Kresse</v>
      </c>
      <c r="C121" s="2">
        <v>20012618</v>
      </c>
      <c r="D121" s="3">
        <v>45170.438275462962</v>
      </c>
      <c r="E121" s="14">
        <v>45161</v>
      </c>
      <c r="F121" s="13">
        <v>45161.333333333336</v>
      </c>
      <c r="G121" s="13">
        <v>45161.6875</v>
      </c>
      <c r="H121" s="15">
        <v>8</v>
      </c>
      <c r="I121" s="2" t="str">
        <f t="shared" si="9"/>
        <v>Posted to HRMS</v>
      </c>
      <c r="J121" s="18" t="str">
        <f>"On-site 24/7 Premium Pay"</f>
        <v>On-site 24/7 Premium Pay</v>
      </c>
      <c r="K121" s="32" t="str">
        <f>"WSH-CENT/SS WORKER"</f>
        <v>WSH-CENT/SS WORKER</v>
      </c>
      <c r="L121" s="47" t="s">
        <v>33</v>
      </c>
      <c r="M121" s="17">
        <v>5</v>
      </c>
      <c r="N121" s="16" t="s">
        <v>26</v>
      </c>
      <c r="O121" s="17" t="s">
        <v>24</v>
      </c>
      <c r="P121" s="17" t="s">
        <v>24</v>
      </c>
      <c r="Q121" s="17" t="s">
        <v>24</v>
      </c>
      <c r="R121" s="17" t="s">
        <v>24</v>
      </c>
      <c r="S121" s="17" t="s">
        <v>24</v>
      </c>
      <c r="T121" s="17" t="s">
        <v>24</v>
      </c>
      <c r="U121" s="25"/>
    </row>
    <row r="122" spans="1:21" ht="15" hidden="1" thickBot="1" x14ac:dyDescent="0.4">
      <c r="A122" s="31">
        <v>54100101</v>
      </c>
      <c r="B122" s="2" t="str">
        <f t="shared" si="8"/>
        <v>Daniel Kresse</v>
      </c>
      <c r="C122" s="2">
        <v>20012618</v>
      </c>
      <c r="D122" s="3">
        <v>45170.438634259262</v>
      </c>
      <c r="E122" s="14">
        <v>45162</v>
      </c>
      <c r="F122" s="13">
        <v>45162.333333333336</v>
      </c>
      <c r="G122" s="13">
        <v>45162.6875</v>
      </c>
      <c r="H122" s="15">
        <v>8</v>
      </c>
      <c r="I122" s="2" t="str">
        <f t="shared" si="9"/>
        <v>Posted to HRMS</v>
      </c>
      <c r="J122" s="18" t="str">
        <f>"Regular Hours Worked (full time/salary)"</f>
        <v>Regular Hours Worked (full time/salary)</v>
      </c>
      <c r="K122" s="32" t="str">
        <f>"WSH-CENT/SS WORKER"</f>
        <v>WSH-CENT/SS WORKER</v>
      </c>
      <c r="L122" s="47" t="s">
        <v>27</v>
      </c>
      <c r="M122" s="17" t="s">
        <v>24</v>
      </c>
      <c r="N122" s="16" t="s">
        <v>24</v>
      </c>
      <c r="O122" s="17" t="s">
        <v>24</v>
      </c>
      <c r="P122" s="17" t="s">
        <v>24</v>
      </c>
      <c r="Q122" s="17" t="s">
        <v>24</v>
      </c>
      <c r="R122" s="17" t="s">
        <v>24</v>
      </c>
      <c r="S122" s="17" t="s">
        <v>24</v>
      </c>
      <c r="T122" s="17" t="s">
        <v>24</v>
      </c>
      <c r="U122" s="25"/>
    </row>
    <row r="123" spans="1:21" ht="15" thickBot="1" x14ac:dyDescent="0.4">
      <c r="A123" s="31">
        <v>54100086</v>
      </c>
      <c r="B123" s="2" t="str">
        <f t="shared" si="8"/>
        <v>Daniel Kresse</v>
      </c>
      <c r="C123" s="2">
        <v>20012618</v>
      </c>
      <c r="D123" s="3">
        <v>45170.438310185185</v>
      </c>
      <c r="E123" s="14">
        <v>45163</v>
      </c>
      <c r="F123" s="13">
        <v>45163.333333333336</v>
      </c>
      <c r="G123" s="13">
        <v>45163.6875</v>
      </c>
      <c r="H123" s="15">
        <v>8</v>
      </c>
      <c r="I123" s="2" t="str">
        <f t="shared" si="9"/>
        <v>Posted to HRMS</v>
      </c>
      <c r="J123" s="18" t="str">
        <f>"On-site 24/7 Premium Pay"</f>
        <v>On-site 24/7 Premium Pay</v>
      </c>
      <c r="K123" s="32" t="str">
        <f>"WSH-CENT/SS WORKER"</f>
        <v>WSH-CENT/SS WORKER</v>
      </c>
      <c r="L123" s="47" t="s">
        <v>64</v>
      </c>
      <c r="M123" s="17">
        <v>15.5</v>
      </c>
      <c r="N123" s="16" t="s">
        <v>31</v>
      </c>
      <c r="O123" s="17">
        <v>0.5</v>
      </c>
      <c r="P123" s="17" t="s">
        <v>70</v>
      </c>
      <c r="Q123" s="17">
        <v>1200</v>
      </c>
      <c r="R123" s="17">
        <v>50.53</v>
      </c>
      <c r="S123" s="17">
        <v>52.95</v>
      </c>
      <c r="T123" s="17">
        <f>(R123*O123)+(S123*O123)</f>
        <v>51.74</v>
      </c>
      <c r="U123" s="25"/>
    </row>
    <row r="124" spans="1:21" ht="15" hidden="1" thickBot="1" x14ac:dyDescent="0.4">
      <c r="A124" s="31">
        <v>54100102</v>
      </c>
      <c r="B124" s="2" t="str">
        <f t="shared" si="8"/>
        <v>Daniel Kresse</v>
      </c>
      <c r="C124" s="2">
        <v>20012618</v>
      </c>
      <c r="D124" s="3">
        <v>45170.438657407409</v>
      </c>
      <c r="E124" s="14">
        <v>45164</v>
      </c>
      <c r="F124" s="14">
        <v>45164</v>
      </c>
      <c r="G124" s="13">
        <v>45164.999305555553</v>
      </c>
      <c r="H124" s="15">
        <v>0</v>
      </c>
      <c r="I124" s="2" t="str">
        <f t="shared" si="9"/>
        <v>Posted to HRMS</v>
      </c>
      <c r="J124" s="18" t="str">
        <f>"Marked As Day Off"</f>
        <v>Marked As Day Off</v>
      </c>
      <c r="K124" s="32" t="str">
        <f>"N/A"</f>
        <v>N/A</v>
      </c>
      <c r="L124" s="47" t="s">
        <v>28</v>
      </c>
      <c r="M124" s="17">
        <v>11.5</v>
      </c>
      <c r="N124" s="16" t="s">
        <v>26</v>
      </c>
      <c r="O124" s="17" t="s">
        <v>24</v>
      </c>
      <c r="P124" s="17" t="s">
        <v>24</v>
      </c>
      <c r="Q124" s="17" t="s">
        <v>24</v>
      </c>
      <c r="R124" s="17" t="s">
        <v>24</v>
      </c>
      <c r="S124" s="17" t="s">
        <v>24</v>
      </c>
      <c r="T124" s="17" t="s">
        <v>24</v>
      </c>
      <c r="U124" s="25"/>
    </row>
    <row r="125" spans="1:21" ht="15" hidden="1" thickBot="1" x14ac:dyDescent="0.4">
      <c r="A125" s="31">
        <v>54100103</v>
      </c>
      <c r="B125" s="2" t="str">
        <f t="shared" si="8"/>
        <v>Daniel Kresse</v>
      </c>
      <c r="C125" s="2">
        <v>20012618</v>
      </c>
      <c r="D125" s="3">
        <v>45170.438680555555</v>
      </c>
      <c r="E125" s="14">
        <v>45165</v>
      </c>
      <c r="F125" s="14">
        <v>45165</v>
      </c>
      <c r="G125" s="13">
        <v>45165.999305555553</v>
      </c>
      <c r="H125" s="15">
        <v>0</v>
      </c>
      <c r="I125" s="2" t="str">
        <f t="shared" si="9"/>
        <v>Posted to HRMS</v>
      </c>
      <c r="J125" s="18" t="str">
        <f>"Marked As Day Off"</f>
        <v>Marked As Day Off</v>
      </c>
      <c r="K125" s="32" t="str">
        <f>"N/A"</f>
        <v>N/A</v>
      </c>
      <c r="L125" s="47" t="s">
        <v>27</v>
      </c>
      <c r="M125" s="17" t="s">
        <v>24</v>
      </c>
      <c r="N125" s="16" t="s">
        <v>24</v>
      </c>
      <c r="O125" s="17" t="s">
        <v>24</v>
      </c>
      <c r="P125" s="17" t="s">
        <v>24</v>
      </c>
      <c r="Q125" s="17" t="s">
        <v>24</v>
      </c>
      <c r="R125" s="17" t="s">
        <v>24</v>
      </c>
      <c r="S125" s="17" t="s">
        <v>24</v>
      </c>
      <c r="T125" s="17" t="s">
        <v>24</v>
      </c>
      <c r="U125" s="25"/>
    </row>
    <row r="126" spans="1:21" ht="15" hidden="1" thickBot="1" x14ac:dyDescent="0.4">
      <c r="A126" s="31">
        <v>54100087</v>
      </c>
      <c r="B126" s="2" t="str">
        <f t="shared" si="8"/>
        <v>Daniel Kresse</v>
      </c>
      <c r="C126" s="2">
        <v>20012618</v>
      </c>
      <c r="D126" s="3">
        <v>45170.438333333332</v>
      </c>
      <c r="E126" s="14">
        <v>45166</v>
      </c>
      <c r="F126" s="13">
        <v>45166.333333333336</v>
      </c>
      <c r="G126" s="13">
        <v>45166.6875</v>
      </c>
      <c r="H126" s="15">
        <v>8</v>
      </c>
      <c r="I126" s="2" t="str">
        <f t="shared" si="9"/>
        <v>Posted to HRMS</v>
      </c>
      <c r="J126" s="18" t="str">
        <f>"On-site 24/7 Premium Pay"</f>
        <v>On-site 24/7 Premium Pay</v>
      </c>
      <c r="K126" s="32" t="str">
        <f>"WSH-CENT/SS WORKER"</f>
        <v>WSH-CENT/SS WORKER</v>
      </c>
      <c r="L126" s="47" t="s">
        <v>33</v>
      </c>
      <c r="M126" s="17">
        <v>5</v>
      </c>
      <c r="N126" s="16" t="s">
        <v>26</v>
      </c>
      <c r="O126" s="17" t="s">
        <v>24</v>
      </c>
      <c r="P126" s="17" t="s">
        <v>24</v>
      </c>
      <c r="Q126" s="17" t="s">
        <v>24</v>
      </c>
      <c r="R126" s="17" t="s">
        <v>24</v>
      </c>
      <c r="S126" s="17" t="s">
        <v>24</v>
      </c>
      <c r="T126" s="17" t="s">
        <v>24</v>
      </c>
      <c r="U126" s="25"/>
    </row>
    <row r="127" spans="1:21" ht="15" hidden="1" thickBot="1" x14ac:dyDescent="0.4">
      <c r="A127" s="31">
        <v>54100088</v>
      </c>
      <c r="B127" s="2" t="str">
        <f t="shared" si="8"/>
        <v>Daniel Kresse</v>
      </c>
      <c r="C127" s="2">
        <v>20012618</v>
      </c>
      <c r="D127" s="3">
        <v>45170.438344907408</v>
      </c>
      <c r="E127" s="14">
        <v>45167</v>
      </c>
      <c r="F127" s="13">
        <v>45167.333333333336</v>
      </c>
      <c r="G127" s="13">
        <v>45167.6875</v>
      </c>
      <c r="H127" s="15">
        <v>8</v>
      </c>
      <c r="I127" s="2" t="str">
        <f t="shared" si="9"/>
        <v>Posted to HRMS</v>
      </c>
      <c r="J127" s="18" t="str">
        <f>"On-site 24/7 Premium Pay"</f>
        <v>On-site 24/7 Premium Pay</v>
      </c>
      <c r="K127" s="32" t="str">
        <f>"WSH-CENT/SS WORKER"</f>
        <v>WSH-CENT/SS WORKER</v>
      </c>
      <c r="L127" s="47" t="s">
        <v>33</v>
      </c>
      <c r="M127" s="17">
        <v>5</v>
      </c>
      <c r="N127" s="16" t="s">
        <v>26</v>
      </c>
      <c r="O127" s="17" t="s">
        <v>24</v>
      </c>
      <c r="P127" s="17" t="s">
        <v>24</v>
      </c>
      <c r="Q127" s="17" t="s">
        <v>24</v>
      </c>
      <c r="R127" s="17" t="s">
        <v>24</v>
      </c>
      <c r="S127" s="17" t="s">
        <v>24</v>
      </c>
      <c r="T127" s="17" t="s">
        <v>24</v>
      </c>
      <c r="U127" s="25"/>
    </row>
    <row r="128" spans="1:21" ht="15" hidden="1" thickBot="1" x14ac:dyDescent="0.4">
      <c r="A128" s="31">
        <v>54100089</v>
      </c>
      <c r="B128" s="2" t="str">
        <f t="shared" si="8"/>
        <v>Daniel Kresse</v>
      </c>
      <c r="C128" s="2">
        <v>20012618</v>
      </c>
      <c r="D128" s="3">
        <v>45170.438368055555</v>
      </c>
      <c r="E128" s="14">
        <v>45168</v>
      </c>
      <c r="F128" s="13">
        <v>45168.333333333336</v>
      </c>
      <c r="G128" s="13">
        <v>45168.6875</v>
      </c>
      <c r="H128" s="15">
        <v>8</v>
      </c>
      <c r="I128" s="2" t="str">
        <f t="shared" si="9"/>
        <v>Posted to HRMS</v>
      </c>
      <c r="J128" s="18" t="str">
        <f>"On-site 24/7 Premium Pay"</f>
        <v>On-site 24/7 Premium Pay</v>
      </c>
      <c r="K128" s="32" t="str">
        <f>"WSH-CENT/SS WORKER"</f>
        <v>WSH-CENT/SS WORKER</v>
      </c>
      <c r="L128" s="47" t="s">
        <v>33</v>
      </c>
      <c r="M128" s="17">
        <v>5</v>
      </c>
      <c r="N128" s="16" t="s">
        <v>26</v>
      </c>
      <c r="O128" s="17" t="s">
        <v>24</v>
      </c>
      <c r="P128" s="17" t="s">
        <v>24</v>
      </c>
      <c r="Q128" s="17" t="s">
        <v>24</v>
      </c>
      <c r="R128" s="17" t="s">
        <v>24</v>
      </c>
      <c r="S128" s="17" t="s">
        <v>24</v>
      </c>
      <c r="T128" s="17" t="s">
        <v>24</v>
      </c>
      <c r="U128" s="25"/>
    </row>
    <row r="129" spans="1:21" ht="15" hidden="1" thickBot="1" x14ac:dyDescent="0.4">
      <c r="A129" s="31">
        <v>54100105</v>
      </c>
      <c r="B129" s="2" t="str">
        <f t="shared" si="8"/>
        <v>Daniel Kresse</v>
      </c>
      <c r="C129" s="2">
        <v>20012618</v>
      </c>
      <c r="D129" s="3">
        <v>45170.438726851855</v>
      </c>
      <c r="E129" s="14">
        <v>45169</v>
      </c>
      <c r="F129" s="13">
        <v>45169.333333333336</v>
      </c>
      <c r="G129" s="13">
        <v>45169.6875</v>
      </c>
      <c r="H129" s="15">
        <v>8</v>
      </c>
      <c r="I129" s="2" t="str">
        <f t="shared" si="9"/>
        <v>Posted to HRMS</v>
      </c>
      <c r="J129" s="18" t="str">
        <f>"On-site 24/7 Premium Pay"</f>
        <v>On-site 24/7 Premium Pay</v>
      </c>
      <c r="K129" s="32" t="str">
        <f>"WSH-CENT/SS WORKER"</f>
        <v>WSH-CENT/SS WORKER</v>
      </c>
      <c r="L129" s="47" t="s">
        <v>27</v>
      </c>
      <c r="M129" s="17" t="s">
        <v>24</v>
      </c>
      <c r="N129" s="16" t="s">
        <v>24</v>
      </c>
      <c r="O129" s="17" t="s">
        <v>24</v>
      </c>
      <c r="P129" s="17" t="s">
        <v>24</v>
      </c>
      <c r="Q129" s="17" t="s">
        <v>24</v>
      </c>
      <c r="R129" s="17" t="s">
        <v>24</v>
      </c>
      <c r="S129" s="17" t="s">
        <v>24</v>
      </c>
      <c r="T129" s="17" t="s">
        <v>24</v>
      </c>
      <c r="U129" s="25"/>
    </row>
    <row r="130" spans="1:21" ht="15" thickBot="1" x14ac:dyDescent="0.4">
      <c r="A130" s="31">
        <v>54316046</v>
      </c>
      <c r="B130" s="2" t="str">
        <f t="shared" si="8"/>
        <v>Daniel Kresse</v>
      </c>
      <c r="C130" s="2">
        <v>20012618</v>
      </c>
      <c r="D130" s="3">
        <v>45184.55369212963</v>
      </c>
      <c r="E130" s="14">
        <v>45170</v>
      </c>
      <c r="F130" s="13">
        <v>45170.333333333336</v>
      </c>
      <c r="G130" s="13">
        <v>45170.6875</v>
      </c>
      <c r="H130" s="15">
        <v>8</v>
      </c>
      <c r="I130" s="2" t="str">
        <f t="shared" si="9"/>
        <v>Posted to HRMS</v>
      </c>
      <c r="J130" s="18" t="str">
        <f>"On-site 24/7 Premium Pay"</f>
        <v>On-site 24/7 Premium Pay</v>
      </c>
      <c r="K130" s="32" t="str">
        <f>"WSH-CENT/SS WORKER"</f>
        <v>WSH-CENT/SS WORKER</v>
      </c>
      <c r="L130" s="47" t="s">
        <v>64</v>
      </c>
      <c r="M130" s="17">
        <v>15.5</v>
      </c>
      <c r="N130" s="16" t="s">
        <v>31</v>
      </c>
      <c r="O130" s="17">
        <v>0.5</v>
      </c>
      <c r="P130" s="17" t="s">
        <v>70</v>
      </c>
      <c r="Q130" s="17">
        <v>1200</v>
      </c>
      <c r="R130" s="17">
        <v>50.53</v>
      </c>
      <c r="S130" s="17">
        <v>52.95</v>
      </c>
      <c r="T130" s="17">
        <f>(R130*O130)+(S130*O130)</f>
        <v>51.74</v>
      </c>
      <c r="U130" s="25"/>
    </row>
    <row r="131" spans="1:21" ht="15" hidden="1" thickBot="1" x14ac:dyDescent="0.4">
      <c r="A131" s="31">
        <v>54316051</v>
      </c>
      <c r="B131" s="2" t="str">
        <f t="shared" si="8"/>
        <v>Daniel Kresse</v>
      </c>
      <c r="C131" s="2">
        <v>20012618</v>
      </c>
      <c r="D131" s="3">
        <v>45184.553854166668</v>
      </c>
      <c r="E131" s="14">
        <v>45171</v>
      </c>
      <c r="F131" s="14">
        <v>45171</v>
      </c>
      <c r="G131" s="13">
        <v>45171.999305555553</v>
      </c>
      <c r="H131" s="15">
        <v>0</v>
      </c>
      <c r="I131" s="2" t="str">
        <f t="shared" si="9"/>
        <v>Posted to HRMS</v>
      </c>
      <c r="J131" s="18" t="str">
        <f>"Marked As Day Off"</f>
        <v>Marked As Day Off</v>
      </c>
      <c r="K131" s="32" t="str">
        <f>"N/A"</f>
        <v>N/A</v>
      </c>
      <c r="L131" s="47" t="s">
        <v>39</v>
      </c>
      <c r="M131" s="17">
        <v>12</v>
      </c>
      <c r="N131" s="16" t="s">
        <v>26</v>
      </c>
      <c r="O131" s="17" t="s">
        <v>24</v>
      </c>
      <c r="P131" s="17" t="s">
        <v>24</v>
      </c>
      <c r="Q131" s="17" t="s">
        <v>24</v>
      </c>
      <c r="R131" s="17" t="s">
        <v>24</v>
      </c>
      <c r="S131" s="17" t="s">
        <v>24</v>
      </c>
      <c r="T131" s="17" t="s">
        <v>24</v>
      </c>
      <c r="U131" s="25"/>
    </row>
    <row r="132" spans="1:21" ht="15" hidden="1" thickBot="1" x14ac:dyDescent="0.4">
      <c r="A132" s="31">
        <v>54316052</v>
      </c>
      <c r="B132" s="2" t="str">
        <f t="shared" si="8"/>
        <v>Daniel Kresse</v>
      </c>
      <c r="C132" s="2">
        <v>20012618</v>
      </c>
      <c r="D132" s="3">
        <v>45184.553877314815</v>
      </c>
      <c r="E132" s="14">
        <v>45172</v>
      </c>
      <c r="F132" s="14">
        <v>45172</v>
      </c>
      <c r="G132" s="13">
        <v>45172.999305555553</v>
      </c>
      <c r="H132" s="15">
        <v>0</v>
      </c>
      <c r="I132" s="2" t="str">
        <f t="shared" si="9"/>
        <v>Posted to HRMS</v>
      </c>
      <c r="J132" s="18" t="str">
        <f>"Marked As Day Off"</f>
        <v>Marked As Day Off</v>
      </c>
      <c r="K132" s="32" t="str">
        <f>"N/A"</f>
        <v>N/A</v>
      </c>
      <c r="L132" s="47" t="s">
        <v>39</v>
      </c>
      <c r="M132" s="17">
        <v>12</v>
      </c>
      <c r="N132" s="16" t="s">
        <v>26</v>
      </c>
      <c r="O132" s="17" t="s">
        <v>24</v>
      </c>
      <c r="P132" s="17" t="s">
        <v>24</v>
      </c>
      <c r="Q132" s="17" t="s">
        <v>24</v>
      </c>
      <c r="R132" s="17" t="s">
        <v>24</v>
      </c>
      <c r="S132" s="17" t="s">
        <v>24</v>
      </c>
      <c r="T132" s="17" t="s">
        <v>24</v>
      </c>
      <c r="U132" s="25"/>
    </row>
    <row r="133" spans="1:21" ht="15" hidden="1" thickBot="1" x14ac:dyDescent="0.4">
      <c r="A133" s="31">
        <v>54316054</v>
      </c>
      <c r="B133" s="2" t="str">
        <f t="shared" si="8"/>
        <v>Daniel Kresse</v>
      </c>
      <c r="C133" s="2">
        <v>20012618</v>
      </c>
      <c r="D133" s="3">
        <v>45184.553912037038</v>
      </c>
      <c r="E133" s="14">
        <v>45174</v>
      </c>
      <c r="F133" s="13">
        <v>45174.333333333336</v>
      </c>
      <c r="G133" s="13">
        <v>45174.6875</v>
      </c>
      <c r="H133" s="15">
        <v>8</v>
      </c>
      <c r="I133" s="2" t="str">
        <f t="shared" si="9"/>
        <v>Posted to HRMS</v>
      </c>
      <c r="J133" s="18" t="str">
        <f>"On-site 24/7 Premium Pay"</f>
        <v>On-site 24/7 Premium Pay</v>
      </c>
      <c r="K133" s="32" t="str">
        <f>"WSH-CENT/SS WORKER"</f>
        <v>WSH-CENT/SS WORKER</v>
      </c>
      <c r="L133" s="47" t="s">
        <v>33</v>
      </c>
      <c r="M133" s="17">
        <v>5</v>
      </c>
      <c r="N133" s="16" t="s">
        <v>26</v>
      </c>
      <c r="O133" s="17" t="s">
        <v>24</v>
      </c>
      <c r="P133" s="17" t="s">
        <v>24</v>
      </c>
      <c r="Q133" s="17" t="s">
        <v>24</v>
      </c>
      <c r="R133" s="17" t="s">
        <v>24</v>
      </c>
      <c r="S133" s="17" t="s">
        <v>24</v>
      </c>
      <c r="T133" s="17" t="s">
        <v>24</v>
      </c>
      <c r="U133" s="25"/>
    </row>
    <row r="134" spans="1:21" ht="15" hidden="1" thickBot="1" x14ac:dyDescent="0.4">
      <c r="A134" s="31">
        <v>54316055</v>
      </c>
      <c r="B134" s="2" t="str">
        <f t="shared" si="8"/>
        <v>Daniel Kresse</v>
      </c>
      <c r="C134" s="2">
        <v>20012618</v>
      </c>
      <c r="D134" s="3">
        <v>45184.553935185184</v>
      </c>
      <c r="E134" s="14">
        <v>45175</v>
      </c>
      <c r="F134" s="13">
        <v>45175.333333333336</v>
      </c>
      <c r="G134" s="13">
        <v>45175.6875</v>
      </c>
      <c r="H134" s="15">
        <v>8</v>
      </c>
      <c r="I134" s="2" t="str">
        <f t="shared" si="9"/>
        <v>Posted to HRMS</v>
      </c>
      <c r="J134" s="18" t="str">
        <f>"On-site 24/7 Premium Pay"</f>
        <v>On-site 24/7 Premium Pay</v>
      </c>
      <c r="K134" s="32" t="str">
        <f>"WSH-CENT/SS WORKER"</f>
        <v>WSH-CENT/SS WORKER</v>
      </c>
      <c r="L134" s="47" t="s">
        <v>33</v>
      </c>
      <c r="M134" s="17">
        <v>5</v>
      </c>
      <c r="N134" s="16" t="s">
        <v>26</v>
      </c>
      <c r="O134" s="17" t="s">
        <v>24</v>
      </c>
      <c r="P134" s="17" t="s">
        <v>24</v>
      </c>
      <c r="Q134" s="17" t="s">
        <v>24</v>
      </c>
      <c r="R134" s="17" t="s">
        <v>24</v>
      </c>
      <c r="S134" s="17" t="s">
        <v>24</v>
      </c>
      <c r="T134" s="17" t="s">
        <v>24</v>
      </c>
      <c r="U134" s="25"/>
    </row>
    <row r="135" spans="1:21" ht="15" hidden="1" thickBot="1" x14ac:dyDescent="0.4">
      <c r="A135" s="31">
        <v>54316050</v>
      </c>
      <c r="B135" s="2" t="str">
        <f t="shared" si="8"/>
        <v>Daniel Kresse</v>
      </c>
      <c r="C135" s="2">
        <v>20012618</v>
      </c>
      <c r="D135" s="3">
        <v>45184.553842592592</v>
      </c>
      <c r="E135" s="14">
        <v>45176</v>
      </c>
      <c r="F135" s="13">
        <v>45176.333333333336</v>
      </c>
      <c r="G135" s="13">
        <v>45176.6875</v>
      </c>
      <c r="H135" s="15">
        <v>8</v>
      </c>
      <c r="I135" s="2" t="str">
        <f t="shared" si="9"/>
        <v>Posted to HRMS</v>
      </c>
      <c r="J135" s="18" t="str">
        <f>"Regular Hours Worked (full time/salary)"</f>
        <v>Regular Hours Worked (full time/salary)</v>
      </c>
      <c r="K135" s="32" t="str">
        <f>"WSH-CENT/SS WORKER"</f>
        <v>WSH-CENT/SS WORKER</v>
      </c>
      <c r="L135" s="47" t="s">
        <v>27</v>
      </c>
      <c r="M135" s="17" t="s">
        <v>24</v>
      </c>
      <c r="N135" s="16" t="s">
        <v>24</v>
      </c>
      <c r="O135" s="17" t="s">
        <v>24</v>
      </c>
      <c r="P135" s="17" t="s">
        <v>24</v>
      </c>
      <c r="Q135" s="17" t="s">
        <v>24</v>
      </c>
      <c r="R135" s="17" t="s">
        <v>24</v>
      </c>
      <c r="S135" s="17" t="s">
        <v>24</v>
      </c>
      <c r="T135" s="17" t="s">
        <v>24</v>
      </c>
      <c r="U135" s="25"/>
    </row>
    <row r="136" spans="1:21" ht="15" hidden="1" thickBot="1" x14ac:dyDescent="0.4">
      <c r="A136" s="31">
        <v>54316056</v>
      </c>
      <c r="B136" s="2" t="str">
        <f t="shared" si="8"/>
        <v>Daniel Kresse</v>
      </c>
      <c r="C136" s="2">
        <v>20012618</v>
      </c>
      <c r="D136" s="3">
        <v>45184.55395833333</v>
      </c>
      <c r="E136" s="14">
        <v>45177</v>
      </c>
      <c r="F136" s="13">
        <v>45177.333333333336</v>
      </c>
      <c r="G136" s="13">
        <v>45177.6875</v>
      </c>
      <c r="H136" s="15">
        <v>8</v>
      </c>
      <c r="I136" s="2" t="str">
        <f t="shared" si="9"/>
        <v>Posted to HRMS</v>
      </c>
      <c r="J136" s="18" t="str">
        <f>"On-site 24/7 Premium Pay"</f>
        <v>On-site 24/7 Premium Pay</v>
      </c>
      <c r="K136" s="32" t="str">
        <f>"WSH-CENT/SS WORKER"</f>
        <v>WSH-CENT/SS WORKER</v>
      </c>
      <c r="L136" s="47" t="s">
        <v>33</v>
      </c>
      <c r="M136" s="17">
        <v>5</v>
      </c>
      <c r="N136" s="16" t="s">
        <v>26</v>
      </c>
      <c r="O136" s="17" t="s">
        <v>24</v>
      </c>
      <c r="P136" s="17" t="s">
        <v>24</v>
      </c>
      <c r="Q136" s="17" t="s">
        <v>24</v>
      </c>
      <c r="R136" s="17" t="s">
        <v>24</v>
      </c>
      <c r="S136" s="17" t="s">
        <v>24</v>
      </c>
      <c r="T136" s="17" t="s">
        <v>24</v>
      </c>
      <c r="U136" s="25"/>
    </row>
    <row r="137" spans="1:21" ht="15" hidden="1" thickBot="1" x14ac:dyDescent="0.4">
      <c r="A137" s="31">
        <v>54316063</v>
      </c>
      <c r="B137" s="2" t="str">
        <f t="shared" si="8"/>
        <v>Daniel Kresse</v>
      </c>
      <c r="C137" s="2">
        <v>20012618</v>
      </c>
      <c r="D137" s="3">
        <v>45184.554027777776</v>
      </c>
      <c r="E137" s="14">
        <v>45178</v>
      </c>
      <c r="F137" s="14">
        <v>45178</v>
      </c>
      <c r="G137" s="13">
        <v>45178.999305555553</v>
      </c>
      <c r="H137" s="15">
        <v>0</v>
      </c>
      <c r="I137" s="2" t="str">
        <f t="shared" si="9"/>
        <v>Posted to HRMS</v>
      </c>
      <c r="J137" s="18" t="str">
        <f>"Marked As Day Off"</f>
        <v>Marked As Day Off</v>
      </c>
      <c r="K137" s="32" t="str">
        <f>"N/A"</f>
        <v>N/A</v>
      </c>
      <c r="L137" s="47" t="s">
        <v>33</v>
      </c>
      <c r="M137" s="17">
        <v>5</v>
      </c>
      <c r="N137" s="16" t="s">
        <v>26</v>
      </c>
      <c r="O137" s="17" t="s">
        <v>24</v>
      </c>
      <c r="P137" s="17" t="s">
        <v>24</v>
      </c>
      <c r="Q137" s="17" t="s">
        <v>24</v>
      </c>
      <c r="R137" s="17" t="s">
        <v>24</v>
      </c>
      <c r="S137" s="17" t="s">
        <v>24</v>
      </c>
      <c r="T137" s="17" t="s">
        <v>24</v>
      </c>
      <c r="U137" s="25"/>
    </row>
    <row r="138" spans="1:21" ht="15" hidden="1" thickBot="1" x14ac:dyDescent="0.4">
      <c r="A138" s="31">
        <v>54316065</v>
      </c>
      <c r="B138" s="2" t="str">
        <f t="shared" ref="B138:B201" si="10">"Daniel Kresse"</f>
        <v>Daniel Kresse</v>
      </c>
      <c r="C138" s="2">
        <v>20012618</v>
      </c>
      <c r="D138" s="3">
        <v>45184.554062499999</v>
      </c>
      <c r="E138" s="14">
        <v>45179</v>
      </c>
      <c r="F138" s="14">
        <v>45179</v>
      </c>
      <c r="G138" s="13">
        <v>45179.999305555553</v>
      </c>
      <c r="H138" s="15">
        <v>0</v>
      </c>
      <c r="I138" s="2" t="str">
        <f t="shared" si="9"/>
        <v>Posted to HRMS</v>
      </c>
      <c r="J138" s="18" t="str">
        <f>"Marked As Day Off"</f>
        <v>Marked As Day Off</v>
      </c>
      <c r="K138" s="32" t="str">
        <f>"N/A"</f>
        <v>N/A</v>
      </c>
      <c r="L138" s="47" t="s">
        <v>27</v>
      </c>
      <c r="M138" s="17" t="s">
        <v>24</v>
      </c>
      <c r="N138" s="16" t="s">
        <v>24</v>
      </c>
      <c r="O138" s="17" t="s">
        <v>24</v>
      </c>
      <c r="P138" s="17" t="s">
        <v>24</v>
      </c>
      <c r="Q138" s="17" t="s">
        <v>24</v>
      </c>
      <c r="R138" s="17" t="s">
        <v>24</v>
      </c>
      <c r="S138" s="17" t="s">
        <v>24</v>
      </c>
      <c r="T138" s="17" t="s">
        <v>24</v>
      </c>
      <c r="U138" s="25"/>
    </row>
    <row r="139" spans="1:21" ht="15" hidden="1" thickBot="1" x14ac:dyDescent="0.4">
      <c r="A139" s="31">
        <v>54316066</v>
      </c>
      <c r="B139" s="2" t="str">
        <f t="shared" si="10"/>
        <v>Daniel Kresse</v>
      </c>
      <c r="C139" s="2">
        <v>20012618</v>
      </c>
      <c r="D139" s="3">
        <v>45184.554085648146</v>
      </c>
      <c r="E139" s="14">
        <v>45180</v>
      </c>
      <c r="F139" s="13">
        <v>45180.333333333336</v>
      </c>
      <c r="G139" s="13">
        <v>45180.6875</v>
      </c>
      <c r="H139" s="15">
        <v>8</v>
      </c>
      <c r="I139" s="2" t="str">
        <f t="shared" si="9"/>
        <v>Posted to HRMS</v>
      </c>
      <c r="J139" s="18" t="str">
        <f>"On-site 24/7 Premium Pay"</f>
        <v>On-site 24/7 Premium Pay</v>
      </c>
      <c r="K139" s="32" t="str">
        <f>"WSH-CENT/SS WORKER"</f>
        <v>WSH-CENT/SS WORKER</v>
      </c>
      <c r="L139" s="47" t="s">
        <v>33</v>
      </c>
      <c r="M139" s="17">
        <v>5</v>
      </c>
      <c r="N139" s="16" t="s">
        <v>26</v>
      </c>
      <c r="O139" s="17" t="s">
        <v>24</v>
      </c>
      <c r="P139" s="17" t="s">
        <v>24</v>
      </c>
      <c r="Q139" s="17" t="s">
        <v>24</v>
      </c>
      <c r="R139" s="17" t="s">
        <v>24</v>
      </c>
      <c r="S139" s="17" t="s">
        <v>24</v>
      </c>
      <c r="T139" s="17" t="s">
        <v>24</v>
      </c>
      <c r="U139" s="25"/>
    </row>
    <row r="140" spans="1:21" ht="15" hidden="1" thickBot="1" x14ac:dyDescent="0.4">
      <c r="A140" s="31">
        <v>54316068</v>
      </c>
      <c r="B140" s="2" t="str">
        <f t="shared" si="10"/>
        <v>Daniel Kresse</v>
      </c>
      <c r="C140" s="2">
        <v>20012618</v>
      </c>
      <c r="D140" s="3">
        <v>45184.554108796299</v>
      </c>
      <c r="E140" s="14">
        <v>45181</v>
      </c>
      <c r="F140" s="13">
        <v>45181.333333333336</v>
      </c>
      <c r="G140" s="13">
        <v>45181.6875</v>
      </c>
      <c r="H140" s="15">
        <v>8</v>
      </c>
      <c r="I140" s="2" t="str">
        <f t="shared" si="9"/>
        <v>Posted to HRMS</v>
      </c>
      <c r="J140" s="18" t="str">
        <f>"On-site 24/7 Premium Pay"</f>
        <v>On-site 24/7 Premium Pay</v>
      </c>
      <c r="K140" s="32" t="str">
        <f>"WSH-CENT/SS WORKER"</f>
        <v>WSH-CENT/SS WORKER</v>
      </c>
      <c r="L140" s="47" t="s">
        <v>27</v>
      </c>
      <c r="M140" s="17" t="s">
        <v>24</v>
      </c>
      <c r="N140" s="16" t="s">
        <v>24</v>
      </c>
      <c r="O140" s="17" t="s">
        <v>24</v>
      </c>
      <c r="P140" s="17" t="s">
        <v>24</v>
      </c>
      <c r="Q140" s="17" t="s">
        <v>24</v>
      </c>
      <c r="R140" s="17" t="s">
        <v>24</v>
      </c>
      <c r="S140" s="17" t="s">
        <v>24</v>
      </c>
      <c r="T140" s="17" t="s">
        <v>24</v>
      </c>
      <c r="U140" s="25"/>
    </row>
    <row r="141" spans="1:21" ht="15" thickBot="1" x14ac:dyDescent="0.4">
      <c r="A141" s="31">
        <v>54316073</v>
      </c>
      <c r="B141" s="2" t="str">
        <f t="shared" si="10"/>
        <v>Daniel Kresse</v>
      </c>
      <c r="C141" s="2">
        <v>20012618</v>
      </c>
      <c r="D141" s="3">
        <v>45184.554143518515</v>
      </c>
      <c r="E141" s="14">
        <v>45182</v>
      </c>
      <c r="F141" s="13">
        <v>45182.333333333336</v>
      </c>
      <c r="G141" s="13">
        <v>45182.6875</v>
      </c>
      <c r="H141" s="15">
        <v>8</v>
      </c>
      <c r="I141" s="2" t="str">
        <f t="shared" si="9"/>
        <v>Posted to HRMS</v>
      </c>
      <c r="J141" s="18" t="str">
        <f>"On-site 24/7 Premium Pay"</f>
        <v>On-site 24/7 Premium Pay</v>
      </c>
      <c r="K141" s="32" t="str">
        <f>"WSH-CENT/SS WORKER"</f>
        <v>WSH-CENT/SS WORKER</v>
      </c>
      <c r="L141" s="47" t="s">
        <v>64</v>
      </c>
      <c r="M141" s="17">
        <v>15.5</v>
      </c>
      <c r="N141" s="16" t="s">
        <v>31</v>
      </c>
      <c r="O141" s="17">
        <v>0.5</v>
      </c>
      <c r="P141" s="17" t="s">
        <v>70</v>
      </c>
      <c r="Q141" s="17">
        <v>1200</v>
      </c>
      <c r="R141" s="17">
        <v>50.53</v>
      </c>
      <c r="S141" s="17">
        <v>52.95</v>
      </c>
      <c r="T141" s="17">
        <f>(R141*O141)+(S141*O141)</f>
        <v>51.74</v>
      </c>
      <c r="U141" s="99" t="s">
        <v>74</v>
      </c>
    </row>
    <row r="142" spans="1:21" ht="15" thickBot="1" x14ac:dyDescent="0.4">
      <c r="A142" s="31">
        <v>54316059</v>
      </c>
      <c r="B142" s="2" t="str">
        <f t="shared" si="10"/>
        <v>Daniel Kresse</v>
      </c>
      <c r="C142" s="2">
        <v>20012618</v>
      </c>
      <c r="D142" s="3">
        <v>45184.553993055553</v>
      </c>
      <c r="E142" s="14">
        <v>45183</v>
      </c>
      <c r="F142" s="13">
        <v>45183.333333333336</v>
      </c>
      <c r="G142" s="13">
        <v>45183.6875</v>
      </c>
      <c r="H142" s="15">
        <v>8</v>
      </c>
      <c r="I142" s="2" t="str">
        <f t="shared" si="9"/>
        <v>Posted to HRMS</v>
      </c>
      <c r="J142" s="18" t="str">
        <f>"Regular Hours Worked (full time/salary)"</f>
        <v>Regular Hours Worked (full time/salary)</v>
      </c>
      <c r="K142" s="32" t="str">
        <f>"WSH-CENT/SS WORKER"</f>
        <v>WSH-CENT/SS WORKER</v>
      </c>
      <c r="L142" s="47" t="s">
        <v>64</v>
      </c>
      <c r="M142" s="17">
        <v>15.5</v>
      </c>
      <c r="N142" s="16" t="s">
        <v>31</v>
      </c>
      <c r="O142" s="17">
        <v>0.5</v>
      </c>
      <c r="P142" s="17" t="s">
        <v>70</v>
      </c>
      <c r="Q142" s="17">
        <v>1200</v>
      </c>
      <c r="R142" s="17">
        <v>50.53</v>
      </c>
      <c r="S142" s="17">
        <v>52.95</v>
      </c>
      <c r="T142" s="17">
        <f>(R142*O142)+(S142*O142)</f>
        <v>51.74</v>
      </c>
      <c r="U142" s="99"/>
    </row>
    <row r="143" spans="1:21" ht="15" thickBot="1" x14ac:dyDescent="0.4">
      <c r="A143" s="31">
        <v>54316074</v>
      </c>
      <c r="B143" s="2" t="str">
        <f t="shared" si="10"/>
        <v>Daniel Kresse</v>
      </c>
      <c r="C143" s="2">
        <v>20012618</v>
      </c>
      <c r="D143" s="3">
        <v>45184.554166666669</v>
      </c>
      <c r="E143" s="14">
        <v>45184</v>
      </c>
      <c r="F143" s="13">
        <v>45184.333333333336</v>
      </c>
      <c r="G143" s="13">
        <v>45184.6875</v>
      </c>
      <c r="H143" s="15">
        <v>8</v>
      </c>
      <c r="I143" s="2" t="str">
        <f t="shared" si="9"/>
        <v>Posted to HRMS</v>
      </c>
      <c r="J143" s="18" t="str">
        <f>"On-site 24/7 Premium Pay"</f>
        <v>On-site 24/7 Premium Pay</v>
      </c>
      <c r="K143" s="32" t="str">
        <f>"WSH-CENT/SS WORKER"</f>
        <v>WSH-CENT/SS WORKER</v>
      </c>
      <c r="L143" s="47" t="s">
        <v>64</v>
      </c>
      <c r="M143" s="17">
        <v>15.5</v>
      </c>
      <c r="N143" s="16" t="s">
        <v>31</v>
      </c>
      <c r="O143" s="17">
        <v>0.5</v>
      </c>
      <c r="P143" s="17" t="s">
        <v>70</v>
      </c>
      <c r="Q143" s="17">
        <v>1200</v>
      </c>
      <c r="R143" s="17">
        <v>50.53</v>
      </c>
      <c r="S143" s="17">
        <v>52.95</v>
      </c>
      <c r="T143" s="17">
        <f>(R143*O143)+(S143*O143)</f>
        <v>51.74</v>
      </c>
      <c r="U143" s="99"/>
    </row>
    <row r="144" spans="1:21" ht="15" hidden="1" thickBot="1" x14ac:dyDescent="0.4">
      <c r="A144" s="31">
        <v>54562724</v>
      </c>
      <c r="B144" s="2" t="str">
        <f t="shared" si="10"/>
        <v>Daniel Kresse</v>
      </c>
      <c r="C144" s="2">
        <v>20012618</v>
      </c>
      <c r="D144" s="3">
        <v>45198.444768518515</v>
      </c>
      <c r="E144" s="14">
        <v>45185</v>
      </c>
      <c r="F144" s="14">
        <v>45185</v>
      </c>
      <c r="G144" s="13">
        <v>45185.999305555553</v>
      </c>
      <c r="H144" s="15">
        <v>0</v>
      </c>
      <c r="I144" s="2" t="str">
        <f t="shared" si="9"/>
        <v>Posted to HRMS</v>
      </c>
      <c r="J144" s="18" t="str">
        <f>"Marked As Day Off"</f>
        <v>Marked As Day Off</v>
      </c>
      <c r="K144" s="32" t="str">
        <f>"N/A"</f>
        <v>N/A</v>
      </c>
      <c r="L144" s="47" t="s">
        <v>39</v>
      </c>
      <c r="M144" s="17">
        <v>12</v>
      </c>
      <c r="N144" s="16" t="s">
        <v>26</v>
      </c>
      <c r="O144" s="17" t="s">
        <v>24</v>
      </c>
      <c r="P144" s="17" t="s">
        <v>24</v>
      </c>
      <c r="Q144" s="17" t="s">
        <v>24</v>
      </c>
      <c r="R144" s="17" t="s">
        <v>24</v>
      </c>
      <c r="S144" s="17" t="s">
        <v>24</v>
      </c>
      <c r="T144" s="17" t="s">
        <v>24</v>
      </c>
      <c r="U144" s="25"/>
    </row>
    <row r="145" spans="1:21" ht="15" hidden="1" thickBot="1" x14ac:dyDescent="0.4">
      <c r="A145" s="31">
        <v>54562726</v>
      </c>
      <c r="B145" s="2" t="str">
        <f t="shared" si="10"/>
        <v>Daniel Kresse</v>
      </c>
      <c r="C145" s="2">
        <v>20012618</v>
      </c>
      <c r="D145" s="3">
        <v>45198.444803240738</v>
      </c>
      <c r="E145" s="14">
        <v>45186</v>
      </c>
      <c r="F145" s="14">
        <v>45186</v>
      </c>
      <c r="G145" s="13">
        <v>45186.999305555553</v>
      </c>
      <c r="H145" s="15">
        <v>0</v>
      </c>
      <c r="I145" s="2" t="str">
        <f t="shared" si="9"/>
        <v>Posted to HRMS</v>
      </c>
      <c r="J145" s="18" t="str">
        <f>"Marked As Day Off"</f>
        <v>Marked As Day Off</v>
      </c>
      <c r="K145" s="32" t="str">
        <f>"N/A"</f>
        <v>N/A</v>
      </c>
      <c r="L145" s="47" t="s">
        <v>27</v>
      </c>
      <c r="M145" s="17" t="s">
        <v>24</v>
      </c>
      <c r="N145" s="16" t="s">
        <v>24</v>
      </c>
      <c r="O145" s="17" t="s">
        <v>24</v>
      </c>
      <c r="P145" s="17" t="s">
        <v>24</v>
      </c>
      <c r="Q145" s="17" t="s">
        <v>24</v>
      </c>
      <c r="R145" s="17" t="s">
        <v>24</v>
      </c>
      <c r="S145" s="17" t="s">
        <v>24</v>
      </c>
      <c r="T145" s="17" t="s">
        <v>24</v>
      </c>
      <c r="U145" s="25"/>
    </row>
    <row r="146" spans="1:21" ht="15" hidden="1" thickBot="1" x14ac:dyDescent="0.4">
      <c r="A146" s="31">
        <v>54562700</v>
      </c>
      <c r="B146" s="2" t="str">
        <f t="shared" si="10"/>
        <v>Daniel Kresse</v>
      </c>
      <c r="C146" s="2">
        <v>20012618</v>
      </c>
      <c r="D146" s="3">
        <v>45198.444247685184</v>
      </c>
      <c r="E146" s="14">
        <v>45187</v>
      </c>
      <c r="F146" s="13">
        <v>45187.333333333336</v>
      </c>
      <c r="G146" s="13">
        <v>45187.6875</v>
      </c>
      <c r="H146" s="15">
        <v>8</v>
      </c>
      <c r="I146" s="2" t="str">
        <f t="shared" si="9"/>
        <v>Posted to HRMS</v>
      </c>
      <c r="J146" s="18" t="str">
        <f>"On-site 24/7 Premium Pay"</f>
        <v>On-site 24/7 Premium Pay</v>
      </c>
      <c r="K146" s="32" t="str">
        <f>"WSH-CENT/SS WORKER"</f>
        <v>WSH-CENT/SS WORKER</v>
      </c>
      <c r="L146" s="47" t="s">
        <v>33</v>
      </c>
      <c r="M146" s="17">
        <v>5</v>
      </c>
      <c r="N146" s="16" t="s">
        <v>26</v>
      </c>
      <c r="O146" s="17" t="s">
        <v>24</v>
      </c>
      <c r="P146" s="17" t="s">
        <v>24</v>
      </c>
      <c r="Q146" s="17" t="s">
        <v>24</v>
      </c>
      <c r="R146" s="17" t="s">
        <v>24</v>
      </c>
      <c r="S146" s="17" t="s">
        <v>24</v>
      </c>
      <c r="T146" s="17" t="s">
        <v>24</v>
      </c>
      <c r="U146" s="25"/>
    </row>
    <row r="147" spans="1:21" ht="15" hidden="1" thickBot="1" x14ac:dyDescent="0.4">
      <c r="A147" s="31">
        <v>54562702</v>
      </c>
      <c r="B147" s="2" t="str">
        <f t="shared" si="10"/>
        <v>Daniel Kresse</v>
      </c>
      <c r="C147" s="2">
        <v>20012618</v>
      </c>
      <c r="D147" s="3">
        <v>45198.44427083333</v>
      </c>
      <c r="E147" s="14">
        <v>45188</v>
      </c>
      <c r="F147" s="13">
        <v>45188.333333333336</v>
      </c>
      <c r="G147" s="13">
        <v>45188.6875</v>
      </c>
      <c r="H147" s="15">
        <v>8</v>
      </c>
      <c r="I147" s="2" t="str">
        <f t="shared" si="9"/>
        <v>Posted to HRMS</v>
      </c>
      <c r="J147" s="18" t="str">
        <f>"On-site 24/7 Premium Pay"</f>
        <v>On-site 24/7 Premium Pay</v>
      </c>
      <c r="K147" s="32" t="str">
        <f>"WSH-CENT/SS WORKER"</f>
        <v>WSH-CENT/SS WORKER</v>
      </c>
      <c r="L147" s="47" t="s">
        <v>33</v>
      </c>
      <c r="M147" s="17">
        <v>5</v>
      </c>
      <c r="N147" s="16" t="s">
        <v>26</v>
      </c>
      <c r="O147" s="17" t="s">
        <v>24</v>
      </c>
      <c r="P147" s="17" t="s">
        <v>24</v>
      </c>
      <c r="Q147" s="17" t="s">
        <v>24</v>
      </c>
      <c r="R147" s="17" t="s">
        <v>24</v>
      </c>
      <c r="S147" s="17" t="s">
        <v>24</v>
      </c>
      <c r="T147" s="17" t="s">
        <v>24</v>
      </c>
      <c r="U147" s="25"/>
    </row>
    <row r="148" spans="1:21" ht="15" hidden="1" thickBot="1" x14ac:dyDescent="0.4">
      <c r="A148" s="31">
        <v>54562704</v>
      </c>
      <c r="B148" s="2" t="str">
        <f t="shared" si="10"/>
        <v>Daniel Kresse</v>
      </c>
      <c r="C148" s="2">
        <v>20012618</v>
      </c>
      <c r="D148" s="3">
        <v>45198.444293981483</v>
      </c>
      <c r="E148" s="14">
        <v>45189</v>
      </c>
      <c r="F148" s="13">
        <v>45189.333333333336</v>
      </c>
      <c r="G148" s="13">
        <v>45189.6875</v>
      </c>
      <c r="H148" s="15">
        <v>8</v>
      </c>
      <c r="I148" s="2" t="str">
        <f t="shared" si="9"/>
        <v>Posted to HRMS</v>
      </c>
      <c r="J148" s="18" t="str">
        <f>"On-site 24/7 Premium Pay"</f>
        <v>On-site 24/7 Premium Pay</v>
      </c>
      <c r="K148" s="32" t="str">
        <f>"WSH-CENT/SS WORKER"</f>
        <v>WSH-CENT/SS WORKER</v>
      </c>
      <c r="L148" s="47" t="s">
        <v>33</v>
      </c>
      <c r="M148" s="17">
        <v>5</v>
      </c>
      <c r="N148" s="16" t="s">
        <v>26</v>
      </c>
      <c r="O148" s="17" t="s">
        <v>24</v>
      </c>
      <c r="P148" s="17" t="s">
        <v>24</v>
      </c>
      <c r="Q148" s="17" t="s">
        <v>24</v>
      </c>
      <c r="R148" s="17" t="s">
        <v>24</v>
      </c>
      <c r="S148" s="17" t="s">
        <v>24</v>
      </c>
      <c r="T148" s="17" t="s">
        <v>24</v>
      </c>
      <c r="U148" s="25"/>
    </row>
    <row r="149" spans="1:21" ht="15" hidden="1" thickBot="1" x14ac:dyDescent="0.4">
      <c r="A149" s="31">
        <v>54562714</v>
      </c>
      <c r="B149" s="2" t="str">
        <f t="shared" si="10"/>
        <v>Daniel Kresse</v>
      </c>
      <c r="C149" s="2">
        <v>20012618</v>
      </c>
      <c r="D149" s="3">
        <v>45198.444502314815</v>
      </c>
      <c r="E149" s="14">
        <v>45190</v>
      </c>
      <c r="F149" s="13">
        <v>45190.333333333336</v>
      </c>
      <c r="G149" s="13">
        <v>45190.6875</v>
      </c>
      <c r="H149" s="15">
        <v>8</v>
      </c>
      <c r="I149" s="2" t="str">
        <f t="shared" si="9"/>
        <v>Posted to HRMS</v>
      </c>
      <c r="J149" s="18" t="str">
        <f>"On-site 24/7 Premium Pay"</f>
        <v>On-site 24/7 Premium Pay</v>
      </c>
      <c r="K149" s="32" t="str">
        <f>"WSH-CENT/SS WORKER"</f>
        <v>WSH-CENT/SS WORKER</v>
      </c>
      <c r="L149" s="47" t="s">
        <v>27</v>
      </c>
      <c r="M149" s="17" t="s">
        <v>24</v>
      </c>
      <c r="N149" s="16" t="s">
        <v>24</v>
      </c>
      <c r="O149" s="17" t="s">
        <v>24</v>
      </c>
      <c r="P149" s="17" t="s">
        <v>24</v>
      </c>
      <c r="Q149" s="17" t="s">
        <v>24</v>
      </c>
      <c r="R149" s="17" t="s">
        <v>24</v>
      </c>
      <c r="S149" s="17" t="s">
        <v>24</v>
      </c>
      <c r="T149" s="17" t="s">
        <v>24</v>
      </c>
      <c r="U149" s="25"/>
    </row>
    <row r="150" spans="1:21" ht="15" hidden="1" thickBot="1" x14ac:dyDescent="0.4">
      <c r="A150" s="31">
        <v>54562707</v>
      </c>
      <c r="B150" s="2" t="str">
        <f t="shared" si="10"/>
        <v>Daniel Kresse</v>
      </c>
      <c r="C150" s="2">
        <v>20012618</v>
      </c>
      <c r="D150" s="3">
        <v>45198.44431712963</v>
      </c>
      <c r="E150" s="14">
        <v>45191</v>
      </c>
      <c r="F150" s="13">
        <v>45191.333333333336</v>
      </c>
      <c r="G150" s="13">
        <v>45191.6875</v>
      </c>
      <c r="H150" s="15">
        <v>8</v>
      </c>
      <c r="I150" s="2" t="str">
        <f t="shared" si="9"/>
        <v>Posted to HRMS</v>
      </c>
      <c r="J150" s="18" t="str">
        <f>"On-site 24/7 Premium Pay"</f>
        <v>On-site 24/7 Premium Pay</v>
      </c>
      <c r="K150" s="32" t="str">
        <f>"WSH-CENT/SS WORKER"</f>
        <v>WSH-CENT/SS WORKER</v>
      </c>
      <c r="L150" s="47" t="s">
        <v>27</v>
      </c>
      <c r="M150" s="17" t="s">
        <v>24</v>
      </c>
      <c r="N150" s="16" t="s">
        <v>24</v>
      </c>
      <c r="O150" s="17" t="s">
        <v>24</v>
      </c>
      <c r="P150" s="17" t="s">
        <v>24</v>
      </c>
      <c r="Q150" s="17" t="s">
        <v>24</v>
      </c>
      <c r="R150" s="17" t="s">
        <v>24</v>
      </c>
      <c r="S150" s="17" t="s">
        <v>24</v>
      </c>
      <c r="T150" s="17" t="s">
        <v>24</v>
      </c>
      <c r="U150" s="25"/>
    </row>
    <row r="151" spans="1:21" ht="15" hidden="1" thickBot="1" x14ac:dyDescent="0.4">
      <c r="A151" s="31">
        <v>54562722</v>
      </c>
      <c r="B151" s="2" t="str">
        <f t="shared" si="10"/>
        <v>Daniel Kresse</v>
      </c>
      <c r="C151" s="2">
        <v>20012618</v>
      </c>
      <c r="D151" s="3">
        <v>45198.444699074076</v>
      </c>
      <c r="E151" s="14">
        <v>45192</v>
      </c>
      <c r="F151" s="14">
        <v>45192</v>
      </c>
      <c r="G151" s="13">
        <v>45192.999305555553</v>
      </c>
      <c r="H151" s="15">
        <v>0</v>
      </c>
      <c r="I151" s="2" t="str">
        <f t="shared" si="9"/>
        <v>Posted to HRMS</v>
      </c>
      <c r="J151" s="18" t="str">
        <f>"Marked As Day Off"</f>
        <v>Marked As Day Off</v>
      </c>
      <c r="K151" s="32" t="str">
        <f>"N/A"</f>
        <v>N/A</v>
      </c>
      <c r="L151" s="47" t="s">
        <v>27</v>
      </c>
      <c r="M151" s="17" t="s">
        <v>24</v>
      </c>
      <c r="N151" s="16" t="s">
        <v>24</v>
      </c>
      <c r="O151" s="17" t="s">
        <v>24</v>
      </c>
      <c r="P151" s="17" t="s">
        <v>24</v>
      </c>
      <c r="Q151" s="17" t="s">
        <v>24</v>
      </c>
      <c r="R151" s="17" t="s">
        <v>24</v>
      </c>
      <c r="S151" s="17" t="s">
        <v>24</v>
      </c>
      <c r="T151" s="17" t="s">
        <v>24</v>
      </c>
      <c r="U151" s="25"/>
    </row>
    <row r="152" spans="1:21" ht="15" hidden="1" thickBot="1" x14ac:dyDescent="0.4">
      <c r="A152" s="31">
        <v>54562723</v>
      </c>
      <c r="B152" s="2" t="str">
        <f t="shared" si="10"/>
        <v>Daniel Kresse</v>
      </c>
      <c r="C152" s="2">
        <v>20012618</v>
      </c>
      <c r="D152" s="3">
        <v>45198.444733796299</v>
      </c>
      <c r="E152" s="14">
        <v>45193</v>
      </c>
      <c r="F152" s="14">
        <v>45193</v>
      </c>
      <c r="G152" s="13">
        <v>45193.999305555553</v>
      </c>
      <c r="H152" s="15">
        <v>0</v>
      </c>
      <c r="I152" s="2" t="str">
        <f t="shared" si="9"/>
        <v>Posted to HRMS</v>
      </c>
      <c r="J152" s="18" t="str">
        <f>"Marked As Day Off"</f>
        <v>Marked As Day Off</v>
      </c>
      <c r="K152" s="32" t="str">
        <f>"N/A"</f>
        <v>N/A</v>
      </c>
      <c r="L152" s="47" t="s">
        <v>27</v>
      </c>
      <c r="M152" s="17" t="s">
        <v>24</v>
      </c>
      <c r="N152" s="16" t="s">
        <v>24</v>
      </c>
      <c r="O152" s="17" t="s">
        <v>24</v>
      </c>
      <c r="P152" s="17" t="s">
        <v>24</v>
      </c>
      <c r="Q152" s="17" t="s">
        <v>24</v>
      </c>
      <c r="R152" s="17" t="s">
        <v>24</v>
      </c>
      <c r="S152" s="17" t="s">
        <v>24</v>
      </c>
      <c r="T152" s="17" t="s">
        <v>24</v>
      </c>
      <c r="U152" s="25"/>
    </row>
    <row r="153" spans="1:21" ht="15" hidden="1" thickBot="1" x14ac:dyDescent="0.4">
      <c r="A153" s="31">
        <v>54562708</v>
      </c>
      <c r="B153" s="2" t="str">
        <f t="shared" si="10"/>
        <v>Daniel Kresse</v>
      </c>
      <c r="C153" s="2">
        <v>20012618</v>
      </c>
      <c r="D153" s="3">
        <v>45198.444351851853</v>
      </c>
      <c r="E153" s="14">
        <v>45194</v>
      </c>
      <c r="F153" s="13">
        <v>45194.333333333336</v>
      </c>
      <c r="G153" s="13">
        <v>45194.6875</v>
      </c>
      <c r="H153" s="15">
        <v>8</v>
      </c>
      <c r="I153" s="2" t="str">
        <f t="shared" si="9"/>
        <v>Posted to HRMS</v>
      </c>
      <c r="J153" s="18" t="str">
        <f>"On-site 24/7 Premium Pay"</f>
        <v>On-site 24/7 Premium Pay</v>
      </c>
      <c r="K153" s="32" t="str">
        <f>"WSH-CENT/SS WORKER"</f>
        <v>WSH-CENT/SS WORKER</v>
      </c>
      <c r="L153" s="47" t="s">
        <v>33</v>
      </c>
      <c r="M153" s="17">
        <v>5</v>
      </c>
      <c r="N153" s="16" t="s">
        <v>26</v>
      </c>
      <c r="O153" s="17" t="s">
        <v>24</v>
      </c>
      <c r="P153" s="17" t="s">
        <v>24</v>
      </c>
      <c r="Q153" s="17" t="s">
        <v>24</v>
      </c>
      <c r="R153" s="17" t="s">
        <v>24</v>
      </c>
      <c r="S153" s="17" t="s">
        <v>24</v>
      </c>
      <c r="T153" s="17" t="s">
        <v>24</v>
      </c>
      <c r="U153" s="25"/>
    </row>
    <row r="154" spans="1:21" ht="15" hidden="1" thickBot="1" x14ac:dyDescent="0.4">
      <c r="A154" s="31">
        <v>54562709</v>
      </c>
      <c r="B154" s="2" t="str">
        <f t="shared" si="10"/>
        <v>Daniel Kresse</v>
      </c>
      <c r="C154" s="2">
        <v>20012618</v>
      </c>
      <c r="D154" s="3">
        <v>45198.444363425922</v>
      </c>
      <c r="E154" s="14">
        <v>45195</v>
      </c>
      <c r="F154" s="13">
        <v>45195.333333333336</v>
      </c>
      <c r="G154" s="13">
        <v>45195.6875</v>
      </c>
      <c r="H154" s="15">
        <v>8</v>
      </c>
      <c r="I154" s="2" t="str">
        <f t="shared" si="9"/>
        <v>Posted to HRMS</v>
      </c>
      <c r="J154" s="18" t="str">
        <f>"On-site 24/7 Premium Pay"</f>
        <v>On-site 24/7 Premium Pay</v>
      </c>
      <c r="K154" s="32" t="str">
        <f>"WSH-CENT/SS WORKER"</f>
        <v>WSH-CENT/SS WORKER</v>
      </c>
      <c r="L154" s="47" t="s">
        <v>33</v>
      </c>
      <c r="M154" s="17">
        <v>5</v>
      </c>
      <c r="N154" s="16" t="s">
        <v>26</v>
      </c>
      <c r="O154" s="17" t="s">
        <v>24</v>
      </c>
      <c r="P154" s="17" t="s">
        <v>24</v>
      </c>
      <c r="Q154" s="17" t="s">
        <v>24</v>
      </c>
      <c r="R154" s="17" t="s">
        <v>24</v>
      </c>
      <c r="S154" s="17" t="s">
        <v>24</v>
      </c>
      <c r="T154" s="17" t="s">
        <v>24</v>
      </c>
      <c r="U154" s="25"/>
    </row>
    <row r="155" spans="1:21" ht="15" thickBot="1" x14ac:dyDescent="0.4">
      <c r="A155" s="31">
        <v>54562711</v>
      </c>
      <c r="B155" s="2" t="str">
        <f t="shared" si="10"/>
        <v>Daniel Kresse</v>
      </c>
      <c r="C155" s="2">
        <v>20012618</v>
      </c>
      <c r="D155" s="3">
        <v>45198.444398148145</v>
      </c>
      <c r="E155" s="14">
        <v>45196</v>
      </c>
      <c r="F155" s="13">
        <v>45196.333333333336</v>
      </c>
      <c r="G155" s="13">
        <v>45196.6875</v>
      </c>
      <c r="H155" s="15">
        <v>8</v>
      </c>
      <c r="I155" s="2" t="str">
        <f t="shared" si="9"/>
        <v>Posted to HRMS</v>
      </c>
      <c r="J155" s="18" t="str">
        <f>"On-site 24/7 Premium Pay"</f>
        <v>On-site 24/7 Premium Pay</v>
      </c>
      <c r="K155" s="32" t="str">
        <f>"WSH-CENT/SS WORKER"</f>
        <v>WSH-CENT/SS WORKER</v>
      </c>
      <c r="L155" s="47" t="s">
        <v>64</v>
      </c>
      <c r="M155" s="17">
        <v>15.5</v>
      </c>
      <c r="N155" s="16" t="s">
        <v>31</v>
      </c>
      <c r="O155" s="17">
        <v>0.5</v>
      </c>
      <c r="P155" s="17" t="s">
        <v>70</v>
      </c>
      <c r="Q155" s="17">
        <v>1200</v>
      </c>
      <c r="R155" s="17">
        <v>50.53</v>
      </c>
      <c r="S155" s="17">
        <v>52.95</v>
      </c>
      <c r="T155" s="17">
        <f>(R155*O155)+(S155*O155)</f>
        <v>51.74</v>
      </c>
      <c r="U155" s="99" t="s">
        <v>74</v>
      </c>
    </row>
    <row r="156" spans="1:21" ht="15" thickBot="1" x14ac:dyDescent="0.4">
      <c r="A156" s="31">
        <v>54562719</v>
      </c>
      <c r="B156" s="2" t="str">
        <f t="shared" si="10"/>
        <v>Daniel Kresse</v>
      </c>
      <c r="C156" s="2">
        <v>20012618</v>
      </c>
      <c r="D156" s="3">
        <v>45198.444664351853</v>
      </c>
      <c r="E156" s="14">
        <v>45197</v>
      </c>
      <c r="F156" s="13">
        <v>45197.333333333336</v>
      </c>
      <c r="G156" s="13">
        <v>45197.6875</v>
      </c>
      <c r="H156" s="15">
        <v>8</v>
      </c>
      <c r="I156" s="2" t="str">
        <f t="shared" si="9"/>
        <v>Posted to HRMS</v>
      </c>
      <c r="J156" s="18" t="str">
        <f>"Regular Hours Worked (full time/salary)"</f>
        <v>Regular Hours Worked (full time/salary)</v>
      </c>
      <c r="K156" s="32" t="str">
        <f>"WSH-CENT/SS WORKER"</f>
        <v>WSH-CENT/SS WORKER</v>
      </c>
      <c r="L156" s="47" t="s">
        <v>64</v>
      </c>
      <c r="M156" s="17">
        <v>15.5</v>
      </c>
      <c r="N156" s="16" t="s">
        <v>31</v>
      </c>
      <c r="O156" s="17">
        <v>0.5</v>
      </c>
      <c r="P156" s="17" t="s">
        <v>70</v>
      </c>
      <c r="Q156" s="17">
        <v>1200</v>
      </c>
      <c r="R156" s="17">
        <v>50.53</v>
      </c>
      <c r="S156" s="17">
        <v>52.95</v>
      </c>
      <c r="T156" s="17">
        <f>(R156*O156)+(S156*O156)</f>
        <v>51.74</v>
      </c>
      <c r="U156" s="99"/>
    </row>
    <row r="157" spans="1:21" ht="15" thickBot="1" x14ac:dyDescent="0.4">
      <c r="A157" s="31">
        <v>54562713</v>
      </c>
      <c r="B157" s="2" t="str">
        <f t="shared" si="10"/>
        <v>Daniel Kresse</v>
      </c>
      <c r="C157" s="2">
        <v>20012618</v>
      </c>
      <c r="D157" s="3">
        <v>45198.444421296299</v>
      </c>
      <c r="E157" s="14">
        <v>45198</v>
      </c>
      <c r="F157" s="13">
        <v>45198.333333333336</v>
      </c>
      <c r="G157" s="13">
        <v>45198.6875</v>
      </c>
      <c r="H157" s="15">
        <v>8</v>
      </c>
      <c r="I157" s="2" t="str">
        <f t="shared" si="9"/>
        <v>Posted to HRMS</v>
      </c>
      <c r="J157" s="18" t="str">
        <f>"On-site 24/7 Premium Pay"</f>
        <v>On-site 24/7 Premium Pay</v>
      </c>
      <c r="K157" s="32" t="str">
        <f>"WSH-CENT/SS WORKER"</f>
        <v>WSH-CENT/SS WORKER</v>
      </c>
      <c r="L157" s="47" t="s">
        <v>64</v>
      </c>
      <c r="M157" s="17">
        <v>15.5</v>
      </c>
      <c r="N157" s="16" t="s">
        <v>31</v>
      </c>
      <c r="O157" s="17">
        <v>0.5</v>
      </c>
      <c r="P157" s="17" t="s">
        <v>70</v>
      </c>
      <c r="Q157" s="17">
        <v>1200</v>
      </c>
      <c r="R157" s="17">
        <v>50.53</v>
      </c>
      <c r="S157" s="17">
        <v>52.95</v>
      </c>
      <c r="T157" s="17">
        <f>(R157*O157)+(S157*O157)</f>
        <v>51.74</v>
      </c>
      <c r="U157" s="99"/>
    </row>
    <row r="158" spans="1:21" ht="15" hidden="1" thickBot="1" x14ac:dyDescent="0.4">
      <c r="A158" s="31">
        <v>54562721</v>
      </c>
      <c r="B158" s="2" t="str">
        <f t="shared" si="10"/>
        <v>Daniel Kresse</v>
      </c>
      <c r="C158" s="2">
        <v>20012618</v>
      </c>
      <c r="D158" s="3">
        <v>45198.444687499999</v>
      </c>
      <c r="E158" s="14">
        <v>45199</v>
      </c>
      <c r="F158" s="14">
        <v>45199</v>
      </c>
      <c r="G158" s="13">
        <v>45199.999305555553</v>
      </c>
      <c r="H158" s="15">
        <v>0</v>
      </c>
      <c r="I158" s="2" t="str">
        <f t="shared" si="9"/>
        <v>Posted to HRMS</v>
      </c>
      <c r="J158" s="18" t="str">
        <f>"Marked As Day Off"</f>
        <v>Marked As Day Off</v>
      </c>
      <c r="K158" s="32" t="str">
        <f>"N/A"</f>
        <v>N/A</v>
      </c>
      <c r="L158" s="47" t="s">
        <v>39</v>
      </c>
      <c r="M158" s="17">
        <v>12</v>
      </c>
      <c r="N158" s="16" t="s">
        <v>26</v>
      </c>
      <c r="O158" s="17" t="s">
        <v>24</v>
      </c>
      <c r="P158" s="17" t="s">
        <v>24</v>
      </c>
      <c r="Q158" s="17" t="s">
        <v>24</v>
      </c>
      <c r="R158" s="17" t="s">
        <v>24</v>
      </c>
      <c r="S158" s="17" t="s">
        <v>24</v>
      </c>
      <c r="T158" s="17" t="s">
        <v>24</v>
      </c>
      <c r="U158" s="25"/>
    </row>
    <row r="159" spans="1:21" ht="15" hidden="1" thickBot="1" x14ac:dyDescent="0.4">
      <c r="A159" s="31">
        <v>54817611</v>
      </c>
      <c r="B159" s="2" t="str">
        <f t="shared" si="10"/>
        <v>Daniel Kresse</v>
      </c>
      <c r="C159" s="2">
        <v>20012618</v>
      </c>
      <c r="D159" s="3">
        <v>45212.640219907407</v>
      </c>
      <c r="E159" s="14">
        <v>45200</v>
      </c>
      <c r="F159" s="14">
        <v>45200</v>
      </c>
      <c r="G159" s="13">
        <v>45200.999305555553</v>
      </c>
      <c r="H159" s="15">
        <v>0</v>
      </c>
      <c r="I159" s="2" t="str">
        <f t="shared" si="9"/>
        <v>Posted to HRMS</v>
      </c>
      <c r="J159" s="18" t="str">
        <f>"Marked As Day Off"</f>
        <v>Marked As Day Off</v>
      </c>
      <c r="K159" s="32" t="str">
        <f>"N/A"</f>
        <v>N/A</v>
      </c>
      <c r="L159" s="47" t="s">
        <v>27</v>
      </c>
      <c r="M159" s="17" t="s">
        <v>24</v>
      </c>
      <c r="N159" s="16" t="s">
        <v>24</v>
      </c>
      <c r="O159" s="17" t="s">
        <v>24</v>
      </c>
      <c r="P159" s="17" t="s">
        <v>24</v>
      </c>
      <c r="Q159" s="17" t="s">
        <v>24</v>
      </c>
      <c r="R159" s="17" t="s">
        <v>24</v>
      </c>
      <c r="S159" s="17" t="s">
        <v>24</v>
      </c>
      <c r="T159" s="17" t="s">
        <v>24</v>
      </c>
      <c r="U159" s="25"/>
    </row>
    <row r="160" spans="1:21" ht="15" hidden="1" thickBot="1" x14ac:dyDescent="0.4">
      <c r="A160" s="31">
        <v>54817586</v>
      </c>
      <c r="B160" s="2" t="str">
        <f t="shared" si="10"/>
        <v>Daniel Kresse</v>
      </c>
      <c r="C160" s="2">
        <v>20012618</v>
      </c>
      <c r="D160" s="3">
        <v>45212.639814814815</v>
      </c>
      <c r="E160" s="14">
        <v>45201</v>
      </c>
      <c r="F160" s="13">
        <v>45201.333333333336</v>
      </c>
      <c r="G160" s="13">
        <v>45201.6875</v>
      </c>
      <c r="H160" s="15">
        <v>8</v>
      </c>
      <c r="I160" s="2" t="str">
        <f t="shared" si="9"/>
        <v>Posted to HRMS</v>
      </c>
      <c r="J160" s="18" t="str">
        <f>"On-site 24/7 Premium Pay"</f>
        <v>On-site 24/7 Premium Pay</v>
      </c>
      <c r="K160" s="32" t="str">
        <f>"WSH-CENT/SS WORKER"</f>
        <v>WSH-CENT/SS WORKER</v>
      </c>
      <c r="L160" s="47" t="s">
        <v>33</v>
      </c>
      <c r="M160" s="17">
        <v>5</v>
      </c>
      <c r="N160" s="16" t="s">
        <v>26</v>
      </c>
      <c r="O160" s="17" t="s">
        <v>24</v>
      </c>
      <c r="P160" s="17" t="s">
        <v>24</v>
      </c>
      <c r="Q160" s="17" t="s">
        <v>24</v>
      </c>
      <c r="R160" s="17" t="s">
        <v>24</v>
      </c>
      <c r="S160" s="17" t="s">
        <v>24</v>
      </c>
      <c r="T160" s="17" t="s">
        <v>24</v>
      </c>
      <c r="U160" s="25"/>
    </row>
    <row r="161" spans="1:21" ht="15" hidden="1" thickBot="1" x14ac:dyDescent="0.4">
      <c r="A161" s="31">
        <v>54817587</v>
      </c>
      <c r="B161" s="2" t="str">
        <f t="shared" si="10"/>
        <v>Daniel Kresse</v>
      </c>
      <c r="C161" s="2">
        <v>20012618</v>
      </c>
      <c r="D161" s="3">
        <v>45212.639826388891</v>
      </c>
      <c r="E161" s="14">
        <v>45202</v>
      </c>
      <c r="F161" s="13">
        <v>45202.333333333336</v>
      </c>
      <c r="G161" s="13">
        <v>45202.6875</v>
      </c>
      <c r="H161" s="15">
        <v>8</v>
      </c>
      <c r="I161" s="2" t="str">
        <f t="shared" si="9"/>
        <v>Posted to HRMS</v>
      </c>
      <c r="J161" s="18" t="str">
        <f>"On-site 24/7 Premium Pay"</f>
        <v>On-site 24/7 Premium Pay</v>
      </c>
      <c r="K161" s="32" t="str">
        <f>"WSH-CENT/SS WORKER"</f>
        <v>WSH-CENT/SS WORKER</v>
      </c>
      <c r="L161" s="47" t="s">
        <v>33</v>
      </c>
      <c r="M161" s="17">
        <v>5</v>
      </c>
      <c r="N161" s="16" t="s">
        <v>26</v>
      </c>
      <c r="O161" s="17" t="s">
        <v>24</v>
      </c>
      <c r="P161" s="17" t="s">
        <v>24</v>
      </c>
      <c r="Q161" s="17" t="s">
        <v>24</v>
      </c>
      <c r="R161" s="17" t="s">
        <v>24</v>
      </c>
      <c r="S161" s="17" t="s">
        <v>24</v>
      </c>
      <c r="T161" s="17" t="s">
        <v>24</v>
      </c>
      <c r="U161" s="25"/>
    </row>
    <row r="162" spans="1:21" ht="15" hidden="1" thickBot="1" x14ac:dyDescent="0.4">
      <c r="A162" s="31">
        <v>54817592</v>
      </c>
      <c r="B162" s="2" t="str">
        <f t="shared" si="10"/>
        <v>Daniel Kresse</v>
      </c>
      <c r="C162" s="2">
        <v>20012618</v>
      </c>
      <c r="D162" s="3">
        <v>45212.639884259261</v>
      </c>
      <c r="E162" s="14">
        <v>45204</v>
      </c>
      <c r="F162" s="13">
        <v>45204.333333333336</v>
      </c>
      <c r="G162" s="13">
        <v>45204.6875</v>
      </c>
      <c r="H162" s="15">
        <v>8</v>
      </c>
      <c r="I162" s="2" t="str">
        <f t="shared" si="9"/>
        <v>Posted to HRMS</v>
      </c>
      <c r="J162" s="18" t="str">
        <f>"On-site 24/7 Premium Pay"</f>
        <v>On-site 24/7 Premium Pay</v>
      </c>
      <c r="K162" s="32" t="str">
        <f>"WSH-CENT/SS WORKER"</f>
        <v>WSH-CENT/SS WORKER</v>
      </c>
      <c r="L162" s="47" t="s">
        <v>27</v>
      </c>
      <c r="M162" s="17" t="s">
        <v>24</v>
      </c>
      <c r="N162" s="16" t="s">
        <v>24</v>
      </c>
      <c r="O162" s="17" t="s">
        <v>24</v>
      </c>
      <c r="P162" s="17" t="s">
        <v>24</v>
      </c>
      <c r="Q162" s="17" t="s">
        <v>24</v>
      </c>
      <c r="R162" s="17" t="s">
        <v>24</v>
      </c>
      <c r="S162" s="17" t="s">
        <v>24</v>
      </c>
      <c r="T162" s="17" t="s">
        <v>24</v>
      </c>
      <c r="U162" s="25"/>
    </row>
    <row r="163" spans="1:21" ht="15" hidden="1" thickBot="1" x14ac:dyDescent="0.4">
      <c r="A163" s="31">
        <v>54817594</v>
      </c>
      <c r="B163" s="2" t="str">
        <f t="shared" si="10"/>
        <v>Daniel Kresse</v>
      </c>
      <c r="C163" s="2">
        <v>20012618</v>
      </c>
      <c r="D163" s="3">
        <v>45212.63989583333</v>
      </c>
      <c r="E163" s="14">
        <v>45205</v>
      </c>
      <c r="F163" s="13">
        <v>45205.333333333336</v>
      </c>
      <c r="G163" s="13">
        <v>45205.6875</v>
      </c>
      <c r="H163" s="15">
        <v>8</v>
      </c>
      <c r="I163" s="2" t="str">
        <f t="shared" si="9"/>
        <v>Posted to HRMS</v>
      </c>
      <c r="J163" s="18" t="str">
        <f>"On-site 24/7 Premium Pay"</f>
        <v>On-site 24/7 Premium Pay</v>
      </c>
      <c r="K163" s="32" t="str">
        <f>"WSH-CENT/SS WORKER"</f>
        <v>WSH-CENT/SS WORKER</v>
      </c>
      <c r="L163" s="47" t="s">
        <v>33</v>
      </c>
      <c r="M163" s="17">
        <v>5</v>
      </c>
      <c r="N163" s="16" t="s">
        <v>26</v>
      </c>
      <c r="O163" s="17" t="s">
        <v>24</v>
      </c>
      <c r="P163" s="17" t="s">
        <v>24</v>
      </c>
      <c r="Q163" s="17" t="s">
        <v>24</v>
      </c>
      <c r="R163" s="17" t="s">
        <v>24</v>
      </c>
      <c r="S163" s="17" t="s">
        <v>24</v>
      </c>
      <c r="T163" s="17" t="s">
        <v>24</v>
      </c>
      <c r="U163" s="25"/>
    </row>
    <row r="164" spans="1:21" ht="15" hidden="1" thickBot="1" x14ac:dyDescent="0.4">
      <c r="A164" s="31">
        <v>54817605</v>
      </c>
      <c r="B164" s="2" t="str">
        <f t="shared" si="10"/>
        <v>Daniel Kresse</v>
      </c>
      <c r="C164" s="2">
        <v>20012618</v>
      </c>
      <c r="D164" s="3">
        <v>45212.640057870369</v>
      </c>
      <c r="E164" s="14">
        <v>45206</v>
      </c>
      <c r="F164" s="14">
        <v>45206</v>
      </c>
      <c r="G164" s="13">
        <v>45206.999305555553</v>
      </c>
      <c r="H164" s="15">
        <v>0</v>
      </c>
      <c r="I164" s="2" t="str">
        <f t="shared" si="9"/>
        <v>Posted to HRMS</v>
      </c>
      <c r="J164" s="18" t="str">
        <f>"Marked As Day Off"</f>
        <v>Marked As Day Off</v>
      </c>
      <c r="K164" s="32" t="str">
        <f>"N/A"</f>
        <v>N/A</v>
      </c>
      <c r="L164" s="47" t="s">
        <v>33</v>
      </c>
      <c r="M164" s="17">
        <v>5</v>
      </c>
      <c r="N164" s="16" t="s">
        <v>26</v>
      </c>
      <c r="O164" s="17" t="s">
        <v>24</v>
      </c>
      <c r="P164" s="17" t="s">
        <v>24</v>
      </c>
      <c r="Q164" s="17" t="s">
        <v>24</v>
      </c>
      <c r="R164" s="17" t="s">
        <v>24</v>
      </c>
      <c r="S164" s="17" t="s">
        <v>24</v>
      </c>
      <c r="T164" s="17" t="s">
        <v>24</v>
      </c>
      <c r="U164" s="25"/>
    </row>
    <row r="165" spans="1:21" ht="15" hidden="1" thickBot="1" x14ac:dyDescent="0.4">
      <c r="A165" s="31">
        <v>54817606</v>
      </c>
      <c r="B165" s="2" t="str">
        <f t="shared" si="10"/>
        <v>Daniel Kresse</v>
      </c>
      <c r="C165" s="2">
        <v>20012618</v>
      </c>
      <c r="D165" s="3">
        <v>45212.640069444446</v>
      </c>
      <c r="E165" s="14">
        <v>45207</v>
      </c>
      <c r="F165" s="14">
        <v>45207</v>
      </c>
      <c r="G165" s="13">
        <v>45207.999305555553</v>
      </c>
      <c r="H165" s="15">
        <v>0</v>
      </c>
      <c r="I165" s="2" t="str">
        <f t="shared" si="9"/>
        <v>Posted to HRMS</v>
      </c>
      <c r="J165" s="18" t="str">
        <f>"Marked As Day Off"</f>
        <v>Marked As Day Off</v>
      </c>
      <c r="K165" s="32" t="str">
        <f>"N/A"</f>
        <v>N/A</v>
      </c>
      <c r="L165" s="47" t="s">
        <v>27</v>
      </c>
      <c r="M165" s="17" t="s">
        <v>24</v>
      </c>
      <c r="N165" s="16" t="s">
        <v>24</v>
      </c>
      <c r="O165" s="17" t="s">
        <v>24</v>
      </c>
      <c r="P165" s="17" t="s">
        <v>24</v>
      </c>
      <c r="Q165" s="17" t="s">
        <v>24</v>
      </c>
      <c r="R165" s="17" t="s">
        <v>24</v>
      </c>
      <c r="S165" s="17" t="s">
        <v>24</v>
      </c>
      <c r="T165" s="17" t="s">
        <v>24</v>
      </c>
      <c r="U165" s="25"/>
    </row>
    <row r="166" spans="1:21" ht="15" hidden="1" thickBot="1" x14ac:dyDescent="0.4">
      <c r="A166" s="31">
        <v>54817595</v>
      </c>
      <c r="B166" s="2" t="str">
        <f t="shared" si="10"/>
        <v>Daniel Kresse</v>
      </c>
      <c r="C166" s="2">
        <v>20012618</v>
      </c>
      <c r="D166" s="3">
        <v>45212.639930555553</v>
      </c>
      <c r="E166" s="14">
        <v>45208</v>
      </c>
      <c r="F166" s="13">
        <v>45208.333333333336</v>
      </c>
      <c r="G166" s="13">
        <v>45208.6875</v>
      </c>
      <c r="H166" s="15">
        <v>8</v>
      </c>
      <c r="I166" s="2" t="str">
        <f t="shared" ref="I166:I177" si="11">"Posted to HRMS"</f>
        <v>Posted to HRMS</v>
      </c>
      <c r="J166" s="18" t="str">
        <f>"On-site 24/7 Premium Pay"</f>
        <v>On-site 24/7 Premium Pay</v>
      </c>
      <c r="K166" s="32" t="str">
        <f>"WSH-CENT/SS WORKER"</f>
        <v>WSH-CENT/SS WORKER</v>
      </c>
      <c r="L166" s="47" t="s">
        <v>33</v>
      </c>
      <c r="M166" s="17">
        <v>5</v>
      </c>
      <c r="N166" s="16" t="s">
        <v>26</v>
      </c>
      <c r="O166" s="17" t="s">
        <v>24</v>
      </c>
      <c r="P166" s="17" t="s">
        <v>24</v>
      </c>
      <c r="Q166" s="17" t="s">
        <v>24</v>
      </c>
      <c r="R166" s="17" t="s">
        <v>24</v>
      </c>
      <c r="S166" s="17" t="s">
        <v>24</v>
      </c>
      <c r="T166" s="17" t="s">
        <v>24</v>
      </c>
      <c r="U166" s="25"/>
    </row>
    <row r="167" spans="1:21" ht="15" hidden="1" thickBot="1" x14ac:dyDescent="0.4">
      <c r="A167" s="31">
        <v>54817597</v>
      </c>
      <c r="B167" s="2" t="str">
        <f t="shared" si="10"/>
        <v>Daniel Kresse</v>
      </c>
      <c r="C167" s="2">
        <v>20012618</v>
      </c>
      <c r="D167" s="3">
        <v>45212.63994212963</v>
      </c>
      <c r="E167" s="14">
        <v>45209</v>
      </c>
      <c r="F167" s="13">
        <v>45209.333333333336</v>
      </c>
      <c r="G167" s="13">
        <v>45209.6875</v>
      </c>
      <c r="H167" s="15">
        <v>8</v>
      </c>
      <c r="I167" s="2" t="str">
        <f t="shared" si="11"/>
        <v>Posted to HRMS</v>
      </c>
      <c r="J167" s="18" t="str">
        <f>"On-site 24/7 Premium Pay"</f>
        <v>On-site 24/7 Premium Pay</v>
      </c>
      <c r="K167" s="32" t="str">
        <f>"WSH-CENT/SS WORKER"</f>
        <v>WSH-CENT/SS WORKER</v>
      </c>
      <c r="L167" s="47" t="s">
        <v>33</v>
      </c>
      <c r="M167" s="17">
        <v>5</v>
      </c>
      <c r="N167" s="16" t="s">
        <v>26</v>
      </c>
      <c r="O167" s="17" t="s">
        <v>24</v>
      </c>
      <c r="P167" s="17" t="s">
        <v>24</v>
      </c>
      <c r="Q167" s="17" t="s">
        <v>24</v>
      </c>
      <c r="R167" s="17" t="s">
        <v>24</v>
      </c>
      <c r="S167" s="17" t="s">
        <v>24</v>
      </c>
      <c r="T167" s="17" t="s">
        <v>24</v>
      </c>
      <c r="U167" s="25"/>
    </row>
    <row r="168" spans="1:21" ht="15" thickBot="1" x14ac:dyDescent="0.4">
      <c r="A168" s="31">
        <v>54817600</v>
      </c>
      <c r="B168" s="2" t="str">
        <f t="shared" si="10"/>
        <v>Daniel Kresse</v>
      </c>
      <c r="C168" s="2">
        <v>20012618</v>
      </c>
      <c r="D168" s="3">
        <v>45212.639965277776</v>
      </c>
      <c r="E168" s="14">
        <v>45210</v>
      </c>
      <c r="F168" s="13">
        <v>45210.333333333336</v>
      </c>
      <c r="G168" s="13">
        <v>45210.6875</v>
      </c>
      <c r="H168" s="15">
        <v>8</v>
      </c>
      <c r="I168" s="2" t="str">
        <f t="shared" si="11"/>
        <v>Posted to HRMS</v>
      </c>
      <c r="J168" s="18" t="str">
        <f>"On-site 24/7 Premium Pay"</f>
        <v>On-site 24/7 Premium Pay</v>
      </c>
      <c r="K168" s="32" t="str">
        <f>"WSH-CENT/SS WORKER"</f>
        <v>WSH-CENT/SS WORKER</v>
      </c>
      <c r="L168" s="47" t="s">
        <v>64</v>
      </c>
      <c r="M168" s="17">
        <v>15.5</v>
      </c>
      <c r="N168" s="16" t="s">
        <v>31</v>
      </c>
      <c r="O168" s="17">
        <v>0.5</v>
      </c>
      <c r="P168" s="17" t="s">
        <v>70</v>
      </c>
      <c r="Q168" s="17">
        <v>1200</v>
      </c>
      <c r="R168" s="17">
        <v>50.53</v>
      </c>
      <c r="S168" s="17">
        <v>52.95</v>
      </c>
      <c r="T168" s="17">
        <f>(R168*O168)+(S168*O168)</f>
        <v>51.74</v>
      </c>
      <c r="U168" s="99" t="s">
        <v>162</v>
      </c>
    </row>
    <row r="169" spans="1:21" ht="15" thickBot="1" x14ac:dyDescent="0.4">
      <c r="A169" s="31">
        <v>54817601</v>
      </c>
      <c r="B169" s="2" t="str">
        <f t="shared" si="10"/>
        <v>Daniel Kresse</v>
      </c>
      <c r="C169" s="2">
        <v>20012618</v>
      </c>
      <c r="D169" s="3">
        <v>45212.639976851853</v>
      </c>
      <c r="E169" s="14">
        <v>45212</v>
      </c>
      <c r="F169" s="13">
        <v>45212.333333333336</v>
      </c>
      <c r="G169" s="13">
        <v>45212.6875</v>
      </c>
      <c r="H169" s="15">
        <v>8</v>
      </c>
      <c r="I169" s="2" t="str">
        <f t="shared" si="11"/>
        <v>Posted to HRMS</v>
      </c>
      <c r="J169" s="18" t="str">
        <f>"Regular Hours Worked (full time/salary)"</f>
        <v>Regular Hours Worked (full time/salary)</v>
      </c>
      <c r="K169" s="32" t="str">
        <f>"WSH-CENT/SS WORKER"</f>
        <v>WSH-CENT/SS WORKER</v>
      </c>
      <c r="L169" s="47" t="s">
        <v>64</v>
      </c>
      <c r="M169" s="17">
        <v>15.5</v>
      </c>
      <c r="N169" s="16" t="s">
        <v>31</v>
      </c>
      <c r="O169" s="17">
        <v>0.5</v>
      </c>
      <c r="P169" s="17" t="s">
        <v>70</v>
      </c>
      <c r="Q169" s="17">
        <v>1200</v>
      </c>
      <c r="R169" s="17">
        <v>50.53</v>
      </c>
      <c r="S169" s="17">
        <v>52.95</v>
      </c>
      <c r="T169" s="17">
        <f>(R169*O169)+(S169*O169)</f>
        <v>51.74</v>
      </c>
      <c r="U169" s="99"/>
    </row>
    <row r="170" spans="1:21" ht="15" hidden="1" thickBot="1" x14ac:dyDescent="0.4">
      <c r="A170" s="31">
        <v>54817602</v>
      </c>
      <c r="B170" s="2" t="str">
        <f t="shared" si="10"/>
        <v>Daniel Kresse</v>
      </c>
      <c r="C170" s="2">
        <v>20012618</v>
      </c>
      <c r="D170" s="3">
        <v>45212.639999999999</v>
      </c>
      <c r="E170" s="14">
        <v>45213</v>
      </c>
      <c r="F170" s="14">
        <v>45213</v>
      </c>
      <c r="G170" s="13">
        <v>45213.999305555553</v>
      </c>
      <c r="H170" s="15">
        <v>0</v>
      </c>
      <c r="I170" s="2" t="str">
        <f t="shared" si="11"/>
        <v>Posted to HRMS</v>
      </c>
      <c r="J170" s="18" t="str">
        <f>"Marked As Day Off"</f>
        <v>Marked As Day Off</v>
      </c>
      <c r="K170" s="32" t="str">
        <f>"N/A"</f>
        <v>N/A</v>
      </c>
      <c r="L170" s="47" t="s">
        <v>39</v>
      </c>
      <c r="M170" s="17">
        <v>12</v>
      </c>
      <c r="N170" s="16" t="s">
        <v>26</v>
      </c>
      <c r="O170" s="17" t="s">
        <v>24</v>
      </c>
      <c r="P170" s="17" t="s">
        <v>24</v>
      </c>
      <c r="Q170" s="17" t="s">
        <v>24</v>
      </c>
      <c r="R170" s="17" t="s">
        <v>24</v>
      </c>
      <c r="S170" s="17" t="s">
        <v>24</v>
      </c>
      <c r="T170" s="17" t="s">
        <v>24</v>
      </c>
      <c r="U170" s="25"/>
    </row>
    <row r="171" spans="1:21" ht="15" hidden="1" thickBot="1" x14ac:dyDescent="0.4">
      <c r="A171" s="31">
        <v>54817603</v>
      </c>
      <c r="B171" s="2" t="str">
        <f t="shared" si="10"/>
        <v>Daniel Kresse</v>
      </c>
      <c r="C171" s="2">
        <v>20012618</v>
      </c>
      <c r="D171" s="3">
        <v>45212.640023148146</v>
      </c>
      <c r="E171" s="14">
        <v>45214</v>
      </c>
      <c r="F171" s="14">
        <v>45214</v>
      </c>
      <c r="G171" s="13">
        <v>45214.999305555553</v>
      </c>
      <c r="H171" s="15">
        <v>0</v>
      </c>
      <c r="I171" s="2" t="str">
        <f t="shared" si="11"/>
        <v>Posted to HRMS</v>
      </c>
      <c r="J171" s="18" t="str">
        <f>"Marked As Day Off"</f>
        <v>Marked As Day Off</v>
      </c>
      <c r="K171" s="32" t="str">
        <f>"N/A"</f>
        <v>N/A</v>
      </c>
      <c r="L171" s="47" t="s">
        <v>27</v>
      </c>
      <c r="M171" s="17" t="s">
        <v>24</v>
      </c>
      <c r="N171" s="16" t="s">
        <v>24</v>
      </c>
      <c r="O171" s="17" t="s">
        <v>24</v>
      </c>
      <c r="P171" s="17" t="s">
        <v>24</v>
      </c>
      <c r="Q171" s="17" t="s">
        <v>24</v>
      </c>
      <c r="R171" s="17" t="s">
        <v>24</v>
      </c>
      <c r="S171" s="17" t="s">
        <v>24</v>
      </c>
      <c r="T171" s="17" t="s">
        <v>24</v>
      </c>
      <c r="U171" s="25"/>
    </row>
    <row r="172" spans="1:21" ht="15" hidden="1" thickBot="1" x14ac:dyDescent="0.4">
      <c r="A172" s="31">
        <v>55107947</v>
      </c>
      <c r="B172" s="2" t="str">
        <f t="shared" si="10"/>
        <v>Daniel Kresse</v>
      </c>
      <c r="C172" s="2">
        <v>20012618</v>
      </c>
      <c r="D172" s="3">
        <v>45230.392916666664</v>
      </c>
      <c r="E172" s="14">
        <v>45215</v>
      </c>
      <c r="F172" s="13">
        <v>45215.333333333336</v>
      </c>
      <c r="G172" s="13">
        <v>45215.6875</v>
      </c>
      <c r="H172" s="15">
        <v>8</v>
      </c>
      <c r="I172" s="2" t="str">
        <f t="shared" si="11"/>
        <v>Posted to HRMS</v>
      </c>
      <c r="J172" s="18" t="str">
        <f>"On-site 24/7 Premium Pay"</f>
        <v>On-site 24/7 Premium Pay</v>
      </c>
      <c r="K172" s="32" t="str">
        <f>"WSH-CENT/SS WORKER"</f>
        <v>WSH-CENT/SS WORKER</v>
      </c>
      <c r="L172" s="47" t="s">
        <v>33</v>
      </c>
      <c r="M172" s="17">
        <v>5</v>
      </c>
      <c r="N172" s="16" t="s">
        <v>26</v>
      </c>
      <c r="O172" s="17" t="s">
        <v>24</v>
      </c>
      <c r="P172" s="17" t="s">
        <v>24</v>
      </c>
      <c r="Q172" s="17" t="s">
        <v>24</v>
      </c>
      <c r="R172" s="17" t="s">
        <v>24</v>
      </c>
      <c r="S172" s="17" t="s">
        <v>24</v>
      </c>
      <c r="T172" s="17" t="s">
        <v>24</v>
      </c>
      <c r="U172" s="25"/>
    </row>
    <row r="173" spans="1:21" ht="15" hidden="1" thickBot="1" x14ac:dyDescent="0.4">
      <c r="A173" s="31">
        <v>55107953</v>
      </c>
      <c r="B173" s="2" t="str">
        <f t="shared" si="10"/>
        <v>Daniel Kresse</v>
      </c>
      <c r="C173" s="2">
        <v>20012618</v>
      </c>
      <c r="D173" s="3">
        <v>45230.393090277779</v>
      </c>
      <c r="E173" s="14">
        <v>45216</v>
      </c>
      <c r="F173" s="13">
        <v>45216.333333333336</v>
      </c>
      <c r="G173" s="13">
        <v>45216.6875</v>
      </c>
      <c r="H173" s="15">
        <v>8</v>
      </c>
      <c r="I173" s="2" t="str">
        <f t="shared" si="11"/>
        <v>Posted to HRMS</v>
      </c>
      <c r="J173" s="18" t="str">
        <f>"On-site 24/7 Premium Pay"</f>
        <v>On-site 24/7 Premium Pay</v>
      </c>
      <c r="K173" s="32" t="str">
        <f>"WSH-CENT/SS WORKER"</f>
        <v>WSH-CENT/SS WORKER</v>
      </c>
      <c r="L173" s="47" t="s">
        <v>33</v>
      </c>
      <c r="M173" s="17">
        <v>5</v>
      </c>
      <c r="N173" s="16" t="s">
        <v>26</v>
      </c>
      <c r="O173" s="17" t="s">
        <v>24</v>
      </c>
      <c r="P173" s="17" t="s">
        <v>24</v>
      </c>
      <c r="Q173" s="17" t="s">
        <v>24</v>
      </c>
      <c r="R173" s="17" t="s">
        <v>24</v>
      </c>
      <c r="S173" s="17" t="s">
        <v>24</v>
      </c>
      <c r="T173" s="17" t="s">
        <v>24</v>
      </c>
      <c r="U173" s="25"/>
    </row>
    <row r="174" spans="1:21" ht="15" hidden="1" thickBot="1" x14ac:dyDescent="0.4">
      <c r="A174" s="31">
        <v>55107970</v>
      </c>
      <c r="B174" s="2" t="str">
        <f t="shared" si="10"/>
        <v>Daniel Kresse</v>
      </c>
      <c r="C174" s="2">
        <v>20012618</v>
      </c>
      <c r="D174" s="3">
        <v>45230.393391203703</v>
      </c>
      <c r="E174" s="14">
        <v>45217</v>
      </c>
      <c r="F174" s="13">
        <v>45217.333333333336</v>
      </c>
      <c r="G174" s="13">
        <v>45217.6875</v>
      </c>
      <c r="H174" s="15">
        <v>8</v>
      </c>
      <c r="I174" s="2" t="str">
        <f t="shared" si="11"/>
        <v>Posted to HRMS</v>
      </c>
      <c r="J174" s="18" t="str">
        <f>"On-site 24/7 Premium Pay"</f>
        <v>On-site 24/7 Premium Pay</v>
      </c>
      <c r="K174" s="32" t="str">
        <f>"WSH-CENT/SS WORKER"</f>
        <v>WSH-CENT/SS WORKER</v>
      </c>
      <c r="L174" s="47" t="s">
        <v>33</v>
      </c>
      <c r="M174" s="17">
        <v>5</v>
      </c>
      <c r="N174" s="16" t="s">
        <v>26</v>
      </c>
      <c r="O174" s="17" t="s">
        <v>24</v>
      </c>
      <c r="P174" s="17" t="s">
        <v>24</v>
      </c>
      <c r="Q174" s="17" t="s">
        <v>24</v>
      </c>
      <c r="R174" s="17" t="s">
        <v>24</v>
      </c>
      <c r="S174" s="17" t="s">
        <v>24</v>
      </c>
      <c r="T174" s="17" t="s">
        <v>24</v>
      </c>
      <c r="U174" s="25"/>
    </row>
    <row r="175" spans="1:21" ht="15" hidden="1" thickBot="1" x14ac:dyDescent="0.4">
      <c r="A175" s="31">
        <v>55107982</v>
      </c>
      <c r="B175" s="2" t="str">
        <f t="shared" si="10"/>
        <v>Daniel Kresse</v>
      </c>
      <c r="C175" s="2">
        <v>20012618</v>
      </c>
      <c r="D175" s="3">
        <v>45230.393726851849</v>
      </c>
      <c r="E175" s="14">
        <v>45218</v>
      </c>
      <c r="F175" s="13">
        <v>45218.333333333336</v>
      </c>
      <c r="G175" s="13">
        <v>45218.6875</v>
      </c>
      <c r="H175" s="15">
        <v>8</v>
      </c>
      <c r="I175" s="2" t="str">
        <f t="shared" si="11"/>
        <v>Posted to HRMS</v>
      </c>
      <c r="J175" s="18" t="str">
        <f>"On-site 24/7 Premium Pay"</f>
        <v>On-site 24/7 Premium Pay</v>
      </c>
      <c r="K175" s="32" t="str">
        <f>"WSH-CENT/SS WORKER"</f>
        <v>WSH-CENT/SS WORKER</v>
      </c>
      <c r="L175" s="47" t="s">
        <v>27</v>
      </c>
      <c r="M175" s="17" t="s">
        <v>24</v>
      </c>
      <c r="N175" s="16" t="s">
        <v>24</v>
      </c>
      <c r="O175" s="17" t="s">
        <v>24</v>
      </c>
      <c r="P175" s="17" t="s">
        <v>24</v>
      </c>
      <c r="Q175" s="17" t="s">
        <v>24</v>
      </c>
      <c r="R175" s="17" t="s">
        <v>24</v>
      </c>
      <c r="S175" s="17" t="s">
        <v>24</v>
      </c>
      <c r="T175" s="17" t="s">
        <v>24</v>
      </c>
      <c r="U175" s="25"/>
    </row>
    <row r="176" spans="1:21" ht="15" hidden="1" thickBot="1" x14ac:dyDescent="0.4">
      <c r="A176" s="31">
        <v>55107993</v>
      </c>
      <c r="B176" s="2" t="str">
        <f t="shared" si="10"/>
        <v>Daniel Kresse</v>
      </c>
      <c r="C176" s="2">
        <v>20012618</v>
      </c>
      <c r="D176" s="3">
        <v>45230.393946759257</v>
      </c>
      <c r="E176" s="14">
        <v>45219</v>
      </c>
      <c r="F176" s="13">
        <v>45219.333333333336</v>
      </c>
      <c r="G176" s="13">
        <v>45219.6875</v>
      </c>
      <c r="H176" s="15">
        <v>8</v>
      </c>
      <c r="I176" s="2" t="str">
        <f t="shared" si="11"/>
        <v>Posted to HRMS</v>
      </c>
      <c r="J176" s="18" t="str">
        <f>"On-site 24/7 Premium Pay"</f>
        <v>On-site 24/7 Premium Pay</v>
      </c>
      <c r="K176" s="32" t="str">
        <f>"WSH-CENT/SS WORKER"</f>
        <v>WSH-CENT/SS WORKER</v>
      </c>
      <c r="L176" s="47" t="s">
        <v>33</v>
      </c>
      <c r="M176" s="17">
        <v>5</v>
      </c>
      <c r="N176" s="16" t="s">
        <v>26</v>
      </c>
      <c r="O176" s="17" t="s">
        <v>24</v>
      </c>
      <c r="P176" s="17" t="s">
        <v>24</v>
      </c>
      <c r="Q176" s="17" t="s">
        <v>24</v>
      </c>
      <c r="R176" s="17" t="s">
        <v>24</v>
      </c>
      <c r="S176" s="17" t="s">
        <v>24</v>
      </c>
      <c r="T176" s="17" t="s">
        <v>24</v>
      </c>
      <c r="U176" s="25"/>
    </row>
    <row r="177" spans="1:21" ht="15" hidden="1" thickBot="1" x14ac:dyDescent="0.4">
      <c r="A177" s="31">
        <v>55109134</v>
      </c>
      <c r="B177" s="2" t="str">
        <f t="shared" si="10"/>
        <v>Daniel Kresse</v>
      </c>
      <c r="C177" s="2">
        <v>20012618</v>
      </c>
      <c r="D177" s="3">
        <v>45230.419189814813</v>
      </c>
      <c r="E177" s="14">
        <v>45220</v>
      </c>
      <c r="F177" s="14">
        <v>45220</v>
      </c>
      <c r="G177" s="13">
        <v>45220.999305555553</v>
      </c>
      <c r="H177" s="15">
        <v>0</v>
      </c>
      <c r="I177" s="2" t="str">
        <f t="shared" si="11"/>
        <v>Posted to HRMS</v>
      </c>
      <c r="J177" s="18" t="str">
        <f>"Marked As Day Off"</f>
        <v>Marked As Day Off</v>
      </c>
      <c r="K177" s="32" t="str">
        <f>"N/A"</f>
        <v>N/A</v>
      </c>
      <c r="L177" s="47" t="s">
        <v>33</v>
      </c>
      <c r="M177" s="17">
        <v>5</v>
      </c>
      <c r="N177" s="16" t="s">
        <v>26</v>
      </c>
      <c r="O177" s="17" t="s">
        <v>24</v>
      </c>
      <c r="P177" s="17" t="s">
        <v>24</v>
      </c>
      <c r="Q177" s="17" t="s">
        <v>24</v>
      </c>
      <c r="R177" s="17" t="s">
        <v>24</v>
      </c>
      <c r="S177" s="17" t="s">
        <v>24</v>
      </c>
      <c r="T177" s="17" t="s">
        <v>24</v>
      </c>
      <c r="U177" s="25"/>
    </row>
    <row r="178" spans="1:21" ht="15" hidden="1" thickBot="1" x14ac:dyDescent="0.4">
      <c r="A178" s="31">
        <v>55108136</v>
      </c>
      <c r="B178" s="2" t="str">
        <f t="shared" si="10"/>
        <v>Daniel Kresse</v>
      </c>
      <c r="C178" s="2">
        <v>20012618</v>
      </c>
      <c r="D178" s="3">
        <v>45230.398078703707</v>
      </c>
      <c r="E178" s="14">
        <v>45220</v>
      </c>
      <c r="F178" s="13">
        <v>45220.333333333336</v>
      </c>
      <c r="G178" s="13">
        <v>45220.6875</v>
      </c>
      <c r="H178" s="15">
        <v>8</v>
      </c>
      <c r="I178" s="2" t="str">
        <f>"Canceled"</f>
        <v>Canceled</v>
      </c>
      <c r="J178" s="18" t="str">
        <f>"On-site 24/7 Premium Pay"</f>
        <v>On-site 24/7 Premium Pay</v>
      </c>
      <c r="K178" s="32" t="str">
        <f>"WSH-CENT/SS WORKER"</f>
        <v>WSH-CENT/SS WORKER</v>
      </c>
      <c r="L178" s="47"/>
      <c r="M178" s="17"/>
      <c r="N178" s="16"/>
      <c r="O178" s="17"/>
      <c r="P178" s="17"/>
      <c r="Q178" s="17"/>
      <c r="R178" s="17"/>
      <c r="S178" s="17"/>
      <c r="T178" s="17"/>
      <c r="U178" s="25" t="s">
        <v>82</v>
      </c>
    </row>
    <row r="179" spans="1:21" ht="15" hidden="1" thickBot="1" x14ac:dyDescent="0.4">
      <c r="A179" s="31">
        <v>55109146</v>
      </c>
      <c r="B179" s="2" t="str">
        <f t="shared" si="10"/>
        <v>Daniel Kresse</v>
      </c>
      <c r="C179" s="2">
        <v>20012618</v>
      </c>
      <c r="D179" s="3">
        <v>45230.419340277775</v>
      </c>
      <c r="E179" s="14">
        <v>45221</v>
      </c>
      <c r="F179" s="14">
        <v>45221</v>
      </c>
      <c r="G179" s="13">
        <v>45221.999305555553</v>
      </c>
      <c r="H179" s="15">
        <v>0</v>
      </c>
      <c r="I179" s="2" t="str">
        <f t="shared" ref="I179:I196" si="12">"Posted to HRMS"</f>
        <v>Posted to HRMS</v>
      </c>
      <c r="J179" s="18" t="str">
        <f>"Marked As Day Off"</f>
        <v>Marked As Day Off</v>
      </c>
      <c r="K179" s="32" t="str">
        <f>"N/A"</f>
        <v>N/A</v>
      </c>
      <c r="L179" s="47" t="s">
        <v>27</v>
      </c>
      <c r="M179" s="17" t="s">
        <v>24</v>
      </c>
      <c r="N179" s="16" t="s">
        <v>24</v>
      </c>
      <c r="O179" s="17" t="s">
        <v>24</v>
      </c>
      <c r="P179" s="17" t="s">
        <v>24</v>
      </c>
      <c r="Q179" s="17" t="s">
        <v>24</v>
      </c>
      <c r="R179" s="17" t="s">
        <v>24</v>
      </c>
      <c r="S179" s="17" t="s">
        <v>24</v>
      </c>
      <c r="T179" s="17" t="s">
        <v>24</v>
      </c>
      <c r="U179" s="25"/>
    </row>
    <row r="180" spans="1:21" ht="15" hidden="1" thickBot="1" x14ac:dyDescent="0.4">
      <c r="A180" s="31">
        <v>55108195</v>
      </c>
      <c r="B180" s="2" t="str">
        <f t="shared" si="10"/>
        <v>Daniel Kresse</v>
      </c>
      <c r="C180" s="2">
        <v>20012618</v>
      </c>
      <c r="D180" s="3">
        <v>45230.399259259262</v>
      </c>
      <c r="E180" s="14">
        <v>45222</v>
      </c>
      <c r="F180" s="13">
        <v>45222.333333333336</v>
      </c>
      <c r="G180" s="13">
        <v>45222.6875</v>
      </c>
      <c r="H180" s="15">
        <v>8</v>
      </c>
      <c r="I180" s="2" t="str">
        <f t="shared" si="12"/>
        <v>Posted to HRMS</v>
      </c>
      <c r="J180" s="18" t="str">
        <f>"On-site 24/7 Premium Pay"</f>
        <v>On-site 24/7 Premium Pay</v>
      </c>
      <c r="K180" s="32" t="str">
        <f>"WSH-CENT/SS WORKER"</f>
        <v>WSH-CENT/SS WORKER</v>
      </c>
      <c r="L180" s="47" t="s">
        <v>33</v>
      </c>
      <c r="M180" s="17">
        <v>5</v>
      </c>
      <c r="N180" s="16" t="s">
        <v>26</v>
      </c>
      <c r="O180" s="17" t="s">
        <v>24</v>
      </c>
      <c r="P180" s="17" t="s">
        <v>24</v>
      </c>
      <c r="Q180" s="17" t="s">
        <v>24</v>
      </c>
      <c r="R180" s="17" t="s">
        <v>24</v>
      </c>
      <c r="S180" s="17" t="s">
        <v>24</v>
      </c>
      <c r="T180" s="17" t="s">
        <v>24</v>
      </c>
      <c r="U180" s="25"/>
    </row>
    <row r="181" spans="1:21" ht="15" hidden="1" thickBot="1" x14ac:dyDescent="0.4">
      <c r="A181" s="31">
        <v>55108342</v>
      </c>
      <c r="B181" s="2" t="str">
        <f t="shared" si="10"/>
        <v>Daniel Kresse</v>
      </c>
      <c r="C181" s="2">
        <v>20012618</v>
      </c>
      <c r="D181" s="3">
        <v>45230.401701388888</v>
      </c>
      <c r="E181" s="14">
        <v>45223</v>
      </c>
      <c r="F181" s="13">
        <v>45223.333333333336</v>
      </c>
      <c r="G181" s="13">
        <v>45223.6875</v>
      </c>
      <c r="H181" s="15">
        <v>8</v>
      </c>
      <c r="I181" s="2" t="str">
        <f t="shared" si="12"/>
        <v>Posted to HRMS</v>
      </c>
      <c r="J181" s="18" t="str">
        <f>"On-site 24/7 Premium Pay"</f>
        <v>On-site 24/7 Premium Pay</v>
      </c>
      <c r="K181" s="32" t="str">
        <f>"WSH-CENT/SS WORKER"</f>
        <v>WSH-CENT/SS WORKER</v>
      </c>
      <c r="L181" s="47" t="s">
        <v>33</v>
      </c>
      <c r="M181" s="17">
        <v>5</v>
      </c>
      <c r="N181" s="16" t="s">
        <v>26</v>
      </c>
      <c r="O181" s="17" t="s">
        <v>24</v>
      </c>
      <c r="P181" s="17" t="s">
        <v>24</v>
      </c>
      <c r="Q181" s="17" t="s">
        <v>24</v>
      </c>
      <c r="R181" s="17" t="s">
        <v>24</v>
      </c>
      <c r="S181" s="17" t="s">
        <v>24</v>
      </c>
      <c r="T181" s="17" t="s">
        <v>24</v>
      </c>
      <c r="U181" s="25"/>
    </row>
    <row r="182" spans="1:21" ht="15" thickBot="1" x14ac:dyDescent="0.4">
      <c r="A182" s="31">
        <v>55108650</v>
      </c>
      <c r="B182" s="2" t="str">
        <f t="shared" si="10"/>
        <v>Daniel Kresse</v>
      </c>
      <c r="C182" s="2">
        <v>20012618</v>
      </c>
      <c r="D182" s="3">
        <v>45230.409432870372</v>
      </c>
      <c r="E182" s="14">
        <v>45224</v>
      </c>
      <c r="F182" s="13">
        <v>45224.333333333336</v>
      </c>
      <c r="G182" s="13">
        <v>45224.6875</v>
      </c>
      <c r="H182" s="15">
        <v>8</v>
      </c>
      <c r="I182" s="2" t="str">
        <f t="shared" si="12"/>
        <v>Posted to HRMS</v>
      </c>
      <c r="J182" s="18" t="str">
        <f>"On-site 24/7 Premium Pay"</f>
        <v>On-site 24/7 Premium Pay</v>
      </c>
      <c r="K182" s="32" t="str">
        <f>"WSH-CENT/SS WORKER"</f>
        <v>WSH-CENT/SS WORKER</v>
      </c>
      <c r="L182" s="47" t="s">
        <v>64</v>
      </c>
      <c r="M182" s="17">
        <v>15.5</v>
      </c>
      <c r="N182" s="16" t="s">
        <v>31</v>
      </c>
      <c r="O182" s="17">
        <v>0.5</v>
      </c>
      <c r="P182" s="17" t="s">
        <v>70</v>
      </c>
      <c r="Q182" s="17">
        <v>1200</v>
      </c>
      <c r="R182" s="17">
        <v>50.53</v>
      </c>
      <c r="S182" s="17">
        <v>52.95</v>
      </c>
      <c r="T182" s="17">
        <f>(R182*O182)+(S182*O182)</f>
        <v>51.74</v>
      </c>
      <c r="U182" s="99" t="s">
        <v>74</v>
      </c>
    </row>
    <row r="183" spans="1:21" ht="15" thickBot="1" x14ac:dyDescent="0.4">
      <c r="A183" s="31">
        <v>55109014</v>
      </c>
      <c r="B183" s="2" t="str">
        <f t="shared" si="10"/>
        <v>Daniel Kresse</v>
      </c>
      <c r="C183" s="2">
        <v>20012618</v>
      </c>
      <c r="D183" s="3">
        <v>45230.418113425927</v>
      </c>
      <c r="E183" s="14">
        <v>45225</v>
      </c>
      <c r="F183" s="13">
        <v>45225.333333333336</v>
      </c>
      <c r="G183" s="13">
        <v>45225.6875</v>
      </c>
      <c r="H183" s="15">
        <v>8</v>
      </c>
      <c r="I183" s="2" t="str">
        <f t="shared" si="12"/>
        <v>Posted to HRMS</v>
      </c>
      <c r="J183" s="18" t="str">
        <f>"On-site 24/7 Premium Pay"</f>
        <v>On-site 24/7 Premium Pay</v>
      </c>
      <c r="K183" s="32" t="str">
        <f>"WSH-CENT/SS WORKER"</f>
        <v>WSH-CENT/SS WORKER</v>
      </c>
      <c r="L183" s="47" t="s">
        <v>64</v>
      </c>
      <c r="M183" s="17">
        <v>15.5</v>
      </c>
      <c r="N183" s="16" t="s">
        <v>31</v>
      </c>
      <c r="O183" s="17">
        <v>0.5</v>
      </c>
      <c r="P183" s="17" t="s">
        <v>70</v>
      </c>
      <c r="Q183" s="17">
        <v>1200</v>
      </c>
      <c r="R183" s="17">
        <v>50.53</v>
      </c>
      <c r="S183" s="17">
        <v>52.95</v>
      </c>
      <c r="T183" s="17">
        <f>(R183*O183)+(S183*O183)</f>
        <v>51.74</v>
      </c>
      <c r="U183" s="99"/>
    </row>
    <row r="184" spans="1:21" ht="15" thickBot="1" x14ac:dyDescent="0.4">
      <c r="A184" s="31">
        <v>55109039</v>
      </c>
      <c r="B184" s="2" t="str">
        <f t="shared" si="10"/>
        <v>Daniel Kresse</v>
      </c>
      <c r="C184" s="2">
        <v>20012618</v>
      </c>
      <c r="D184" s="3">
        <v>45230.418368055558</v>
      </c>
      <c r="E184" s="14">
        <v>45226</v>
      </c>
      <c r="F184" s="13">
        <v>45226.333333333336</v>
      </c>
      <c r="G184" s="13">
        <v>45226.6875</v>
      </c>
      <c r="H184" s="15">
        <v>8</v>
      </c>
      <c r="I184" s="2" t="str">
        <f t="shared" si="12"/>
        <v>Posted to HRMS</v>
      </c>
      <c r="J184" s="18" t="str">
        <f>"On-site 24/7 Premium Pay"</f>
        <v>On-site 24/7 Premium Pay</v>
      </c>
      <c r="K184" s="32" t="str">
        <f>"WSH-CENT/SS WORKER"</f>
        <v>WSH-CENT/SS WORKER</v>
      </c>
      <c r="L184" s="47" t="s">
        <v>64</v>
      </c>
      <c r="M184" s="17">
        <v>15.5</v>
      </c>
      <c r="N184" s="16" t="s">
        <v>31</v>
      </c>
      <c r="O184" s="17">
        <v>0.5</v>
      </c>
      <c r="P184" s="17" t="s">
        <v>70</v>
      </c>
      <c r="Q184" s="17">
        <v>1200</v>
      </c>
      <c r="R184" s="17">
        <v>50.53</v>
      </c>
      <c r="S184" s="17">
        <v>52.95</v>
      </c>
      <c r="T184" s="17">
        <f>(R184*O184)+(S184*O184)</f>
        <v>51.74</v>
      </c>
      <c r="U184" s="99"/>
    </row>
    <row r="185" spans="1:21" ht="15" hidden="1" thickBot="1" x14ac:dyDescent="0.4">
      <c r="A185" s="31">
        <v>55109131</v>
      </c>
      <c r="B185" s="2" t="str">
        <f t="shared" si="10"/>
        <v>Daniel Kresse</v>
      </c>
      <c r="C185" s="2">
        <v>20012618</v>
      </c>
      <c r="D185" s="3">
        <v>45230.419131944444</v>
      </c>
      <c r="E185" s="14">
        <v>45227</v>
      </c>
      <c r="F185" s="14">
        <v>45227</v>
      </c>
      <c r="G185" s="13">
        <v>45227.999305555553</v>
      </c>
      <c r="H185" s="15">
        <v>0</v>
      </c>
      <c r="I185" s="2" t="str">
        <f t="shared" si="12"/>
        <v>Posted to HRMS</v>
      </c>
      <c r="J185" s="18" t="str">
        <f>"Marked As Day Off"</f>
        <v>Marked As Day Off</v>
      </c>
      <c r="K185" s="32" t="str">
        <f>"N/A"</f>
        <v>N/A</v>
      </c>
      <c r="L185" s="47" t="s">
        <v>39</v>
      </c>
      <c r="M185" s="17">
        <v>12</v>
      </c>
      <c r="N185" s="16" t="s">
        <v>26</v>
      </c>
      <c r="O185" s="17" t="s">
        <v>24</v>
      </c>
      <c r="P185" s="17" t="s">
        <v>24</v>
      </c>
      <c r="Q185" s="17" t="s">
        <v>24</v>
      </c>
      <c r="R185" s="17" t="s">
        <v>24</v>
      </c>
      <c r="S185" s="17" t="s">
        <v>24</v>
      </c>
      <c r="T185" s="17" t="s">
        <v>24</v>
      </c>
      <c r="U185" s="25"/>
    </row>
    <row r="186" spans="1:21" ht="15" hidden="1" thickBot="1" x14ac:dyDescent="0.4">
      <c r="A186" s="31">
        <v>55109102</v>
      </c>
      <c r="B186" s="2" t="str">
        <f t="shared" si="10"/>
        <v>Daniel Kresse</v>
      </c>
      <c r="C186" s="2">
        <v>20012618</v>
      </c>
      <c r="D186" s="3">
        <v>45230.418912037036</v>
      </c>
      <c r="E186" s="14">
        <v>45228</v>
      </c>
      <c r="F186" s="14">
        <v>45228</v>
      </c>
      <c r="G186" s="13">
        <v>45228.999305555553</v>
      </c>
      <c r="H186" s="15">
        <v>0</v>
      </c>
      <c r="I186" s="2" t="str">
        <f t="shared" si="12"/>
        <v>Posted to HRMS</v>
      </c>
      <c r="J186" s="18" t="str">
        <f>"Marked As Day Off"</f>
        <v>Marked As Day Off</v>
      </c>
      <c r="K186" s="32" t="str">
        <f>"N/A"</f>
        <v>N/A</v>
      </c>
      <c r="L186" s="47" t="s">
        <v>27</v>
      </c>
      <c r="M186" s="17" t="s">
        <v>24</v>
      </c>
      <c r="N186" s="16" t="s">
        <v>24</v>
      </c>
      <c r="O186" s="17" t="s">
        <v>24</v>
      </c>
      <c r="P186" s="17" t="s">
        <v>24</v>
      </c>
      <c r="Q186" s="17" t="s">
        <v>24</v>
      </c>
      <c r="R186" s="17" t="s">
        <v>24</v>
      </c>
      <c r="S186" s="17" t="s">
        <v>24</v>
      </c>
      <c r="T186" s="17" t="s">
        <v>24</v>
      </c>
      <c r="U186" s="25"/>
    </row>
    <row r="187" spans="1:21" ht="15" hidden="1" thickBot="1" x14ac:dyDescent="0.4">
      <c r="A187" s="31">
        <v>55109065</v>
      </c>
      <c r="B187" s="2" t="str">
        <f t="shared" si="10"/>
        <v>Daniel Kresse</v>
      </c>
      <c r="C187" s="2">
        <v>20012618</v>
      </c>
      <c r="D187" s="3">
        <v>45230.418530092589</v>
      </c>
      <c r="E187" s="14">
        <v>45229</v>
      </c>
      <c r="F187" s="13">
        <v>45229.333333333336</v>
      </c>
      <c r="G187" s="13">
        <v>45229.6875</v>
      </c>
      <c r="H187" s="15">
        <v>8</v>
      </c>
      <c r="I187" s="2" t="str">
        <f t="shared" si="12"/>
        <v>Posted to HRMS</v>
      </c>
      <c r="J187" s="18" t="str">
        <f>"On-site 24/7 Premium Pay"</f>
        <v>On-site 24/7 Premium Pay</v>
      </c>
      <c r="K187" s="32" t="str">
        <f>"WSH-CENT/SS WORKER"</f>
        <v>WSH-CENT/SS WORKER</v>
      </c>
      <c r="L187" s="47" t="s">
        <v>33</v>
      </c>
      <c r="M187" s="17">
        <v>5</v>
      </c>
      <c r="N187" s="16" t="s">
        <v>26</v>
      </c>
      <c r="O187" s="17" t="s">
        <v>24</v>
      </c>
      <c r="P187" s="17" t="s">
        <v>24</v>
      </c>
      <c r="Q187" s="17" t="s">
        <v>24</v>
      </c>
      <c r="R187" s="17" t="s">
        <v>24</v>
      </c>
      <c r="S187" s="17" t="s">
        <v>24</v>
      </c>
      <c r="T187" s="17" t="s">
        <v>24</v>
      </c>
      <c r="U187" s="25"/>
    </row>
    <row r="188" spans="1:21" ht="15" hidden="1" thickBot="1" x14ac:dyDescent="0.4">
      <c r="A188" s="31">
        <v>55109090</v>
      </c>
      <c r="B188" s="2" t="str">
        <f t="shared" si="10"/>
        <v>Daniel Kresse</v>
      </c>
      <c r="C188" s="2">
        <v>20012618</v>
      </c>
      <c r="D188" s="3">
        <v>45230.418761574074</v>
      </c>
      <c r="E188" s="14">
        <v>45230</v>
      </c>
      <c r="F188" s="13">
        <v>45230.333333333336</v>
      </c>
      <c r="G188" s="13">
        <v>45230.6875</v>
      </c>
      <c r="H188" s="15">
        <v>8</v>
      </c>
      <c r="I188" s="2" t="str">
        <f t="shared" si="12"/>
        <v>Posted to HRMS</v>
      </c>
      <c r="J188" s="18" t="str">
        <f>"On-site 24/7 Premium Pay"</f>
        <v>On-site 24/7 Premium Pay</v>
      </c>
      <c r="K188" s="32" t="str">
        <f>"WSH-CENT/SS WORKER"</f>
        <v>WSH-CENT/SS WORKER</v>
      </c>
      <c r="L188" s="47" t="s">
        <v>33</v>
      </c>
      <c r="M188" s="17">
        <v>5</v>
      </c>
      <c r="N188" s="16" t="s">
        <v>26</v>
      </c>
      <c r="O188" s="17" t="s">
        <v>24</v>
      </c>
      <c r="P188" s="17" t="s">
        <v>24</v>
      </c>
      <c r="Q188" s="17" t="s">
        <v>24</v>
      </c>
      <c r="R188" s="17" t="s">
        <v>24</v>
      </c>
      <c r="S188" s="17" t="s">
        <v>24</v>
      </c>
      <c r="T188" s="17" t="s">
        <v>24</v>
      </c>
      <c r="U188" s="25"/>
    </row>
    <row r="189" spans="1:21" ht="15" hidden="1" thickBot="1" x14ac:dyDescent="0.4">
      <c r="A189" s="31">
        <v>55364279</v>
      </c>
      <c r="B189" s="2" t="str">
        <f t="shared" si="10"/>
        <v>Daniel Kresse</v>
      </c>
      <c r="C189" s="2">
        <v>20012618</v>
      </c>
      <c r="D189" s="3">
        <v>45245.393333333333</v>
      </c>
      <c r="E189" s="14">
        <v>45231</v>
      </c>
      <c r="F189" s="13">
        <v>45231.333333333336</v>
      </c>
      <c r="G189" s="13">
        <v>45231.6875</v>
      </c>
      <c r="H189" s="15">
        <v>8</v>
      </c>
      <c r="I189" s="2" t="str">
        <f t="shared" si="12"/>
        <v>Posted to HRMS</v>
      </c>
      <c r="J189" s="18" t="str">
        <f>"On-site 24/7 Premium Pay"</f>
        <v>On-site 24/7 Premium Pay</v>
      </c>
      <c r="K189" s="32" t="str">
        <f>"WSH-CENT/SS WORKER"</f>
        <v>WSH-CENT/SS WORKER</v>
      </c>
      <c r="L189" s="47" t="s">
        <v>33</v>
      </c>
      <c r="M189" s="17">
        <v>5</v>
      </c>
      <c r="N189" s="16" t="s">
        <v>26</v>
      </c>
      <c r="O189" s="17" t="s">
        <v>24</v>
      </c>
      <c r="P189" s="17" t="s">
        <v>24</v>
      </c>
      <c r="Q189" s="17" t="s">
        <v>24</v>
      </c>
      <c r="R189" s="17" t="s">
        <v>24</v>
      </c>
      <c r="S189" s="17" t="s">
        <v>24</v>
      </c>
      <c r="T189" s="17" t="s">
        <v>24</v>
      </c>
      <c r="U189" s="25"/>
    </row>
    <row r="190" spans="1:21" ht="15" hidden="1" thickBot="1" x14ac:dyDescent="0.4">
      <c r="A190" s="31">
        <v>55364282</v>
      </c>
      <c r="B190" s="2" t="str">
        <f t="shared" si="10"/>
        <v>Daniel Kresse</v>
      </c>
      <c r="C190" s="2">
        <v>20012618</v>
      </c>
      <c r="D190" s="3">
        <v>45245.393368055556</v>
      </c>
      <c r="E190" s="14">
        <v>45232</v>
      </c>
      <c r="F190" s="13">
        <v>45232.333333333336</v>
      </c>
      <c r="G190" s="13">
        <v>45232.6875</v>
      </c>
      <c r="H190" s="15">
        <v>8</v>
      </c>
      <c r="I190" s="2" t="str">
        <f t="shared" si="12"/>
        <v>Posted to HRMS</v>
      </c>
      <c r="J190" s="18" t="str">
        <f>"Regular Hours Worked (full time/salary)"</f>
        <v>Regular Hours Worked (full time/salary)</v>
      </c>
      <c r="K190" s="32" t="str">
        <f>"WSH-CENT/SS WORKER"</f>
        <v>WSH-CENT/SS WORKER</v>
      </c>
      <c r="L190" s="47" t="s">
        <v>27</v>
      </c>
      <c r="M190" s="17" t="s">
        <v>24</v>
      </c>
      <c r="N190" s="16" t="s">
        <v>24</v>
      </c>
      <c r="O190" s="17" t="s">
        <v>24</v>
      </c>
      <c r="P190" s="17" t="s">
        <v>24</v>
      </c>
      <c r="Q190" s="17" t="s">
        <v>24</v>
      </c>
      <c r="R190" s="17" t="s">
        <v>24</v>
      </c>
      <c r="S190" s="17" t="s">
        <v>24</v>
      </c>
      <c r="T190" s="17" t="s">
        <v>24</v>
      </c>
      <c r="U190" s="25"/>
    </row>
    <row r="191" spans="1:21" ht="15" hidden="1" thickBot="1" x14ac:dyDescent="0.4">
      <c r="A191" s="31">
        <v>55364280</v>
      </c>
      <c r="B191" s="2" t="str">
        <f t="shared" si="10"/>
        <v>Daniel Kresse</v>
      </c>
      <c r="C191" s="2">
        <v>20012618</v>
      </c>
      <c r="D191" s="3">
        <v>45245.39334490741</v>
      </c>
      <c r="E191" s="14">
        <v>45233</v>
      </c>
      <c r="F191" s="13">
        <v>45233.333333333336</v>
      </c>
      <c r="G191" s="13">
        <v>45233.6875</v>
      </c>
      <c r="H191" s="15">
        <v>8</v>
      </c>
      <c r="I191" s="2" t="str">
        <f t="shared" si="12"/>
        <v>Posted to HRMS</v>
      </c>
      <c r="J191" s="18" t="str">
        <f>"On-site 24/7 Premium Pay"</f>
        <v>On-site 24/7 Premium Pay</v>
      </c>
      <c r="K191" s="32" t="str">
        <f>"WSH-CENT/SS WORKER"</f>
        <v>WSH-CENT/SS WORKER</v>
      </c>
      <c r="L191" s="47" t="s">
        <v>33</v>
      </c>
      <c r="M191" s="17">
        <v>5</v>
      </c>
      <c r="N191" s="16" t="s">
        <v>26</v>
      </c>
      <c r="O191" s="17" t="s">
        <v>24</v>
      </c>
      <c r="P191" s="17" t="s">
        <v>24</v>
      </c>
      <c r="Q191" s="17" t="s">
        <v>24</v>
      </c>
      <c r="R191" s="17" t="s">
        <v>24</v>
      </c>
      <c r="S191" s="17" t="s">
        <v>24</v>
      </c>
      <c r="T191" s="17" t="s">
        <v>24</v>
      </c>
      <c r="U191" s="25"/>
    </row>
    <row r="192" spans="1:21" ht="15" hidden="1" thickBot="1" x14ac:dyDescent="0.4">
      <c r="A192" s="31">
        <v>55364303</v>
      </c>
      <c r="B192" s="2" t="str">
        <f t="shared" si="10"/>
        <v>Daniel Kresse</v>
      </c>
      <c r="C192" s="2">
        <v>20012618</v>
      </c>
      <c r="D192" s="3">
        <v>45245.39371527778</v>
      </c>
      <c r="E192" s="14">
        <v>45234</v>
      </c>
      <c r="F192" s="14">
        <v>45234</v>
      </c>
      <c r="G192" s="13">
        <v>45234.999305555553</v>
      </c>
      <c r="H192" s="15">
        <v>0</v>
      </c>
      <c r="I192" s="2" t="str">
        <f t="shared" si="12"/>
        <v>Posted to HRMS</v>
      </c>
      <c r="J192" s="18" t="str">
        <f>"Marked As Day Off"</f>
        <v>Marked As Day Off</v>
      </c>
      <c r="K192" s="32" t="str">
        <f>"N/A"</f>
        <v>N/A</v>
      </c>
      <c r="L192" s="47" t="s">
        <v>33</v>
      </c>
      <c r="M192" s="17">
        <v>5</v>
      </c>
      <c r="N192" s="16" t="s">
        <v>26</v>
      </c>
      <c r="O192" s="17" t="s">
        <v>24</v>
      </c>
      <c r="P192" s="17" t="s">
        <v>24</v>
      </c>
      <c r="Q192" s="17" t="s">
        <v>24</v>
      </c>
      <c r="R192" s="17" t="s">
        <v>24</v>
      </c>
      <c r="S192" s="17" t="s">
        <v>24</v>
      </c>
      <c r="T192" s="17" t="s">
        <v>24</v>
      </c>
      <c r="U192" s="25"/>
    </row>
    <row r="193" spans="1:21" ht="15" hidden="1" thickBot="1" x14ac:dyDescent="0.4">
      <c r="A193" s="31">
        <v>55364304</v>
      </c>
      <c r="B193" s="2" t="str">
        <f t="shared" si="10"/>
        <v>Daniel Kresse</v>
      </c>
      <c r="C193" s="2">
        <v>20012618</v>
      </c>
      <c r="D193" s="3">
        <v>45245.393738425926</v>
      </c>
      <c r="E193" s="14">
        <v>45235</v>
      </c>
      <c r="F193" s="14">
        <v>45235</v>
      </c>
      <c r="G193" s="13">
        <v>45235.999305555553</v>
      </c>
      <c r="H193" s="15">
        <v>0</v>
      </c>
      <c r="I193" s="2" t="str">
        <f t="shared" si="12"/>
        <v>Posted to HRMS</v>
      </c>
      <c r="J193" s="18" t="str">
        <f>"Marked As Day Off"</f>
        <v>Marked As Day Off</v>
      </c>
      <c r="K193" s="32" t="str">
        <f>"N/A"</f>
        <v>N/A</v>
      </c>
      <c r="L193" s="47" t="s">
        <v>27</v>
      </c>
      <c r="M193" s="17" t="s">
        <v>24</v>
      </c>
      <c r="N193" s="16" t="s">
        <v>24</v>
      </c>
      <c r="O193" s="17" t="s">
        <v>24</v>
      </c>
      <c r="P193" s="17" t="s">
        <v>24</v>
      </c>
      <c r="Q193" s="17" t="s">
        <v>24</v>
      </c>
      <c r="R193" s="17" t="s">
        <v>24</v>
      </c>
      <c r="S193" s="17" t="s">
        <v>24</v>
      </c>
      <c r="T193" s="17" t="s">
        <v>24</v>
      </c>
      <c r="U193" s="25"/>
    </row>
    <row r="194" spans="1:21" ht="15" hidden="1" thickBot="1" x14ac:dyDescent="0.4">
      <c r="A194" s="31">
        <v>55364283</v>
      </c>
      <c r="B194" s="2" t="str">
        <f t="shared" si="10"/>
        <v>Daniel Kresse</v>
      </c>
      <c r="C194" s="2">
        <v>20012618</v>
      </c>
      <c r="D194" s="3">
        <v>45245.393414351849</v>
      </c>
      <c r="E194" s="14">
        <v>45236</v>
      </c>
      <c r="F194" s="13">
        <v>45236.333333333336</v>
      </c>
      <c r="G194" s="13">
        <v>45236.6875</v>
      </c>
      <c r="H194" s="15">
        <v>8</v>
      </c>
      <c r="I194" s="2" t="str">
        <f t="shared" si="12"/>
        <v>Posted to HRMS</v>
      </c>
      <c r="J194" s="18" t="str">
        <f>"On-site 24/7 Premium Pay"</f>
        <v>On-site 24/7 Premium Pay</v>
      </c>
      <c r="K194" s="32" t="str">
        <f>"WSH-CENT/SS WORKER"</f>
        <v>WSH-CENT/SS WORKER</v>
      </c>
      <c r="L194" s="47" t="s">
        <v>33</v>
      </c>
      <c r="M194" s="17">
        <v>5</v>
      </c>
      <c r="N194" s="16" t="s">
        <v>26</v>
      </c>
      <c r="O194" s="17" t="s">
        <v>24</v>
      </c>
      <c r="P194" s="17" t="s">
        <v>24</v>
      </c>
      <c r="Q194" s="17" t="s">
        <v>24</v>
      </c>
      <c r="R194" s="17" t="s">
        <v>24</v>
      </c>
      <c r="S194" s="17" t="s">
        <v>24</v>
      </c>
      <c r="T194" s="17" t="s">
        <v>24</v>
      </c>
      <c r="U194" s="25"/>
    </row>
    <row r="195" spans="1:21" ht="15" hidden="1" thickBot="1" x14ac:dyDescent="0.4">
      <c r="A195" s="31">
        <v>55364285</v>
      </c>
      <c r="B195" s="2" t="str">
        <f t="shared" si="10"/>
        <v>Daniel Kresse</v>
      </c>
      <c r="C195" s="2">
        <v>20012618</v>
      </c>
      <c r="D195" s="3">
        <v>45245.393425925926</v>
      </c>
      <c r="E195" s="14">
        <v>45237</v>
      </c>
      <c r="F195" s="13">
        <v>45237.333333333336</v>
      </c>
      <c r="G195" s="13">
        <v>45237.6875</v>
      </c>
      <c r="H195" s="15">
        <v>8</v>
      </c>
      <c r="I195" s="2" t="str">
        <f t="shared" si="12"/>
        <v>Posted to HRMS</v>
      </c>
      <c r="J195" s="18" t="str">
        <f>"On-site 24/7 Premium Pay"</f>
        <v>On-site 24/7 Premium Pay</v>
      </c>
      <c r="K195" s="32" t="str">
        <f>"WSH-CENT/SS WORKER"</f>
        <v>WSH-CENT/SS WORKER</v>
      </c>
      <c r="L195" s="47" t="s">
        <v>33</v>
      </c>
      <c r="M195" s="17">
        <v>5</v>
      </c>
      <c r="N195" s="16" t="s">
        <v>26</v>
      </c>
      <c r="O195" s="17" t="s">
        <v>24</v>
      </c>
      <c r="P195" s="17" t="s">
        <v>24</v>
      </c>
      <c r="Q195" s="17" t="s">
        <v>24</v>
      </c>
      <c r="R195" s="17" t="s">
        <v>24</v>
      </c>
      <c r="S195" s="17" t="s">
        <v>24</v>
      </c>
      <c r="T195" s="17" t="s">
        <v>24</v>
      </c>
      <c r="U195" s="25"/>
    </row>
    <row r="196" spans="1:21" ht="15" thickBot="1" x14ac:dyDescent="0.4">
      <c r="A196" s="31">
        <v>55364287</v>
      </c>
      <c r="B196" s="2" t="str">
        <f t="shared" si="10"/>
        <v>Daniel Kresse</v>
      </c>
      <c r="C196" s="2">
        <v>20012618</v>
      </c>
      <c r="D196" s="3">
        <v>45245.393449074072</v>
      </c>
      <c r="E196" s="14">
        <v>45238</v>
      </c>
      <c r="F196" s="13">
        <v>45238.333333333336</v>
      </c>
      <c r="G196" s="13">
        <v>45238.6875</v>
      </c>
      <c r="H196" s="15">
        <v>8</v>
      </c>
      <c r="I196" s="2" t="str">
        <f t="shared" si="12"/>
        <v>Posted to HRMS</v>
      </c>
      <c r="J196" s="18" t="str">
        <f>"On-site 24/7 Premium Pay"</f>
        <v>On-site 24/7 Premium Pay</v>
      </c>
      <c r="K196" s="32" t="str">
        <f>"WSH-CENT/SS WORKER"</f>
        <v>WSH-CENT/SS WORKER</v>
      </c>
      <c r="L196" s="47" t="s">
        <v>64</v>
      </c>
      <c r="M196" s="17">
        <v>15.5</v>
      </c>
      <c r="N196" s="16" t="s">
        <v>31</v>
      </c>
      <c r="O196" s="17">
        <v>0.5</v>
      </c>
      <c r="P196" s="17" t="s">
        <v>70</v>
      </c>
      <c r="Q196" s="17">
        <v>1200</v>
      </c>
      <c r="R196" s="17">
        <v>50.53</v>
      </c>
      <c r="S196" s="17">
        <v>52.95</v>
      </c>
      <c r="T196" s="17">
        <f>(R196*O196)+(S196*O196)</f>
        <v>51.74</v>
      </c>
      <c r="U196" s="25" t="s">
        <v>71</v>
      </c>
    </row>
    <row r="197" spans="1:21" ht="15" hidden="1" thickBot="1" x14ac:dyDescent="0.4">
      <c r="A197" s="31">
        <v>55364288</v>
      </c>
      <c r="B197" s="2" t="str">
        <f t="shared" si="10"/>
        <v>Daniel Kresse</v>
      </c>
      <c r="C197" s="2">
        <v>20012618</v>
      </c>
      <c r="D197" s="3">
        <v>45245.393472222226</v>
      </c>
      <c r="E197" s="14">
        <v>45239</v>
      </c>
      <c r="F197" s="13">
        <v>45239.333333333336</v>
      </c>
      <c r="G197" s="13">
        <v>45239.6875</v>
      </c>
      <c r="H197" s="15">
        <v>8</v>
      </c>
      <c r="I197" s="2" t="str">
        <f>"Canceled"</f>
        <v>Canceled</v>
      </c>
      <c r="J197" s="18" t="str">
        <f>"On-site 24/7 Premium Pay"</f>
        <v>On-site 24/7 Premium Pay</v>
      </c>
      <c r="K197" s="32" t="str">
        <f>"WSH-CENT/SS WORKER"</f>
        <v>WSH-CENT/SS WORKER</v>
      </c>
      <c r="L197" s="47"/>
      <c r="M197" s="17"/>
      <c r="N197" s="16"/>
      <c r="O197" s="17"/>
      <c r="P197" s="17"/>
      <c r="Q197" s="17"/>
      <c r="R197" s="17"/>
      <c r="S197" s="17"/>
      <c r="T197" s="17"/>
      <c r="U197" s="25" t="s">
        <v>82</v>
      </c>
    </row>
    <row r="198" spans="1:21" ht="15" thickBot="1" x14ac:dyDescent="0.4">
      <c r="A198" s="31">
        <v>55364289</v>
      </c>
      <c r="B198" s="2" t="str">
        <f t="shared" si="10"/>
        <v>Daniel Kresse</v>
      </c>
      <c r="C198" s="2">
        <v>20012618</v>
      </c>
      <c r="D198" s="3">
        <v>45245.393541666665</v>
      </c>
      <c r="E198" s="14">
        <v>45239</v>
      </c>
      <c r="F198" s="13">
        <v>45239.333333333336</v>
      </c>
      <c r="G198" s="13">
        <v>45239.6875</v>
      </c>
      <c r="H198" s="15">
        <v>8</v>
      </c>
      <c r="I198" s="2" t="str">
        <f>"Posted to HRMS"</f>
        <v>Posted to HRMS</v>
      </c>
      <c r="J198" s="18" t="str">
        <f>"Regular Hours Worked (full time/salary)"</f>
        <v>Regular Hours Worked (full time/salary)</v>
      </c>
      <c r="K198" s="32" t="str">
        <f>"WSH-CENT/SS WORKER"</f>
        <v>WSH-CENT/SS WORKER</v>
      </c>
      <c r="L198" s="47" t="s">
        <v>64</v>
      </c>
      <c r="M198" s="17">
        <v>15.5</v>
      </c>
      <c r="N198" s="16" t="s">
        <v>31</v>
      </c>
      <c r="O198" s="17">
        <v>0.5</v>
      </c>
      <c r="P198" s="17" t="s">
        <v>70</v>
      </c>
      <c r="Q198" s="17">
        <v>1200</v>
      </c>
      <c r="R198" s="17">
        <v>50.53</v>
      </c>
      <c r="S198" s="17">
        <v>52.95</v>
      </c>
      <c r="T198" s="17">
        <f>(R198*O198)+(S198*O198)</f>
        <v>51.74</v>
      </c>
      <c r="U198" s="27" t="s">
        <v>73</v>
      </c>
    </row>
    <row r="199" spans="1:21" ht="15" hidden="1" thickBot="1" x14ac:dyDescent="0.4">
      <c r="A199" s="31">
        <v>55364301</v>
      </c>
      <c r="B199" s="2" t="str">
        <f t="shared" si="10"/>
        <v>Daniel Kresse</v>
      </c>
      <c r="C199" s="2">
        <v>20012618</v>
      </c>
      <c r="D199" s="3">
        <v>45245.39366898148</v>
      </c>
      <c r="E199" s="14">
        <v>45241</v>
      </c>
      <c r="F199" s="14">
        <v>45241</v>
      </c>
      <c r="G199" s="13">
        <v>45241.999305555553</v>
      </c>
      <c r="H199" s="15">
        <v>0</v>
      </c>
      <c r="I199" s="2" t="str">
        <f>"Posted to HRMS"</f>
        <v>Posted to HRMS</v>
      </c>
      <c r="J199" s="18" t="str">
        <f>"Marked As Day Off"</f>
        <v>Marked As Day Off</v>
      </c>
      <c r="K199" s="32" t="str">
        <f>"N/A"</f>
        <v>N/A</v>
      </c>
      <c r="L199" s="47" t="s">
        <v>39</v>
      </c>
      <c r="M199" s="17">
        <v>12</v>
      </c>
      <c r="N199" s="16" t="s">
        <v>26</v>
      </c>
      <c r="O199" s="17" t="s">
        <v>24</v>
      </c>
      <c r="P199" s="17" t="s">
        <v>24</v>
      </c>
      <c r="Q199" s="17"/>
      <c r="R199" s="17" t="s">
        <v>24</v>
      </c>
      <c r="S199" s="17" t="s">
        <v>24</v>
      </c>
      <c r="T199" s="17" t="s">
        <v>24</v>
      </c>
      <c r="U199" s="25"/>
    </row>
    <row r="200" spans="1:21" ht="15" hidden="1" thickBot="1" x14ac:dyDescent="0.4">
      <c r="A200" s="31">
        <v>55364290</v>
      </c>
      <c r="B200" s="2" t="str">
        <f t="shared" si="10"/>
        <v>Daniel Kresse</v>
      </c>
      <c r="C200" s="2">
        <v>20012618</v>
      </c>
      <c r="D200" s="3">
        <v>45245.393576388888</v>
      </c>
      <c r="E200" s="14">
        <v>45241</v>
      </c>
      <c r="F200" s="13">
        <v>45241.333333333336</v>
      </c>
      <c r="G200" s="13">
        <v>45241.6875</v>
      </c>
      <c r="H200" s="15">
        <v>8</v>
      </c>
      <c r="I200" s="2" t="str">
        <f>"Canceled"</f>
        <v>Canceled</v>
      </c>
      <c r="J200" s="18" t="str">
        <f>"On-site 24/7 Premium Pay"</f>
        <v>On-site 24/7 Premium Pay</v>
      </c>
      <c r="K200" s="32" t="str">
        <f>"WSH-CENT/SS WORKER"</f>
        <v>WSH-CENT/SS WORKER</v>
      </c>
      <c r="L200" s="47"/>
      <c r="M200" s="17"/>
      <c r="N200" s="16"/>
      <c r="O200" s="17"/>
      <c r="P200" s="17"/>
      <c r="Q200" s="17"/>
      <c r="R200" s="17"/>
      <c r="S200" s="17"/>
      <c r="T200" s="17"/>
      <c r="U200" s="25" t="s">
        <v>82</v>
      </c>
    </row>
    <row r="201" spans="1:21" ht="15" hidden="1" thickBot="1" x14ac:dyDescent="0.4">
      <c r="A201" s="31">
        <v>55364302</v>
      </c>
      <c r="B201" s="2" t="str">
        <f t="shared" si="10"/>
        <v>Daniel Kresse</v>
      </c>
      <c r="C201" s="2">
        <v>20012618</v>
      </c>
      <c r="D201" s="3">
        <v>45245.393692129626</v>
      </c>
      <c r="E201" s="14">
        <v>45242</v>
      </c>
      <c r="F201" s="14">
        <v>45242</v>
      </c>
      <c r="G201" s="13">
        <v>45242.999305555553</v>
      </c>
      <c r="H201" s="15">
        <v>0</v>
      </c>
      <c r="I201" s="2" t="str">
        <f t="shared" ref="I201:I217" si="13">"Posted to HRMS"</f>
        <v>Posted to HRMS</v>
      </c>
      <c r="J201" s="18" t="str">
        <f>"Marked As Day Off"</f>
        <v>Marked As Day Off</v>
      </c>
      <c r="K201" s="32" t="str">
        <f>"N/A"</f>
        <v>N/A</v>
      </c>
      <c r="L201" s="47" t="s">
        <v>27</v>
      </c>
      <c r="M201" s="17" t="s">
        <v>24</v>
      </c>
      <c r="N201" s="16" t="s">
        <v>24</v>
      </c>
      <c r="O201" s="17" t="s">
        <v>24</v>
      </c>
      <c r="P201" s="17" t="s">
        <v>24</v>
      </c>
      <c r="Q201" s="17" t="s">
        <v>24</v>
      </c>
      <c r="R201" s="17" t="s">
        <v>24</v>
      </c>
      <c r="S201" s="17" t="s">
        <v>24</v>
      </c>
      <c r="T201" s="17" t="s">
        <v>24</v>
      </c>
      <c r="U201" s="25"/>
    </row>
    <row r="202" spans="1:21" ht="15" hidden="1" thickBot="1" x14ac:dyDescent="0.4">
      <c r="A202" s="31">
        <v>55364294</v>
      </c>
      <c r="B202" s="2" t="str">
        <f t="shared" ref="B202:B265" si="14">"Daniel Kresse"</f>
        <v>Daniel Kresse</v>
      </c>
      <c r="C202" s="2">
        <v>20012618</v>
      </c>
      <c r="D202" s="3">
        <v>45245.393611111111</v>
      </c>
      <c r="E202" s="14">
        <v>45243</v>
      </c>
      <c r="F202" s="13">
        <v>45243.333333333336</v>
      </c>
      <c r="G202" s="13">
        <v>45243.6875</v>
      </c>
      <c r="H202" s="15">
        <v>8</v>
      </c>
      <c r="I202" s="2" t="str">
        <f t="shared" si="13"/>
        <v>Posted to HRMS</v>
      </c>
      <c r="J202" s="18" t="str">
        <f>"On-site 24/7 Premium Pay"</f>
        <v>On-site 24/7 Premium Pay</v>
      </c>
      <c r="K202" s="32" t="str">
        <f>"WSH-CENT/SS WORKER"</f>
        <v>WSH-CENT/SS WORKER</v>
      </c>
      <c r="L202" s="47" t="s">
        <v>33</v>
      </c>
      <c r="M202" s="17">
        <v>5</v>
      </c>
      <c r="N202" s="16" t="s">
        <v>26</v>
      </c>
      <c r="O202" s="17" t="s">
        <v>24</v>
      </c>
      <c r="P202" s="17" t="s">
        <v>24</v>
      </c>
      <c r="Q202" s="17" t="s">
        <v>24</v>
      </c>
      <c r="R202" s="17" t="s">
        <v>24</v>
      </c>
      <c r="S202" s="17" t="s">
        <v>24</v>
      </c>
      <c r="T202" s="17" t="s">
        <v>24</v>
      </c>
      <c r="U202" s="25"/>
    </row>
    <row r="203" spans="1:21" ht="15" hidden="1" thickBot="1" x14ac:dyDescent="0.4">
      <c r="A203" s="31">
        <v>55364296</v>
      </c>
      <c r="B203" s="2" t="str">
        <f t="shared" si="14"/>
        <v>Daniel Kresse</v>
      </c>
      <c r="C203" s="2">
        <v>20012618</v>
      </c>
      <c r="D203" s="3">
        <v>45245.393634259257</v>
      </c>
      <c r="E203" s="14">
        <v>45244</v>
      </c>
      <c r="F203" s="13">
        <v>45244.333333333336</v>
      </c>
      <c r="G203" s="13">
        <v>45244.6875</v>
      </c>
      <c r="H203" s="15">
        <v>8</v>
      </c>
      <c r="I203" s="2" t="str">
        <f t="shared" si="13"/>
        <v>Posted to HRMS</v>
      </c>
      <c r="J203" s="18" t="str">
        <f>"On-site 24/7 Premium Pay"</f>
        <v>On-site 24/7 Premium Pay</v>
      </c>
      <c r="K203" s="32" t="str">
        <f>"WSH-CENT/SS WORKER"</f>
        <v>WSH-CENT/SS WORKER</v>
      </c>
      <c r="L203" s="47" t="s">
        <v>33</v>
      </c>
      <c r="M203" s="17">
        <v>5</v>
      </c>
      <c r="N203" s="16" t="s">
        <v>26</v>
      </c>
      <c r="O203" s="17" t="s">
        <v>24</v>
      </c>
      <c r="P203" s="17" t="s">
        <v>24</v>
      </c>
      <c r="Q203" s="17" t="s">
        <v>24</v>
      </c>
      <c r="R203" s="17" t="s">
        <v>24</v>
      </c>
      <c r="S203" s="17" t="s">
        <v>24</v>
      </c>
      <c r="T203" s="17" t="s">
        <v>24</v>
      </c>
      <c r="U203" s="25"/>
    </row>
    <row r="204" spans="1:21" ht="15.75" customHeight="1" thickBot="1" x14ac:dyDescent="0.4">
      <c r="A204" s="31">
        <v>55364298</v>
      </c>
      <c r="B204" s="2" t="str">
        <f t="shared" si="14"/>
        <v>Daniel Kresse</v>
      </c>
      <c r="C204" s="2">
        <v>20012618</v>
      </c>
      <c r="D204" s="3">
        <v>45245.393645833334</v>
      </c>
      <c r="E204" s="14">
        <v>45245</v>
      </c>
      <c r="F204" s="13">
        <v>45245.333333333336</v>
      </c>
      <c r="G204" s="13">
        <v>45245.6875</v>
      </c>
      <c r="H204" s="15">
        <v>8</v>
      </c>
      <c r="I204" s="2" t="str">
        <f t="shared" si="13"/>
        <v>Posted to HRMS</v>
      </c>
      <c r="J204" s="18" t="str">
        <f>"On-site 24/7 Premium Pay"</f>
        <v>On-site 24/7 Premium Pay</v>
      </c>
      <c r="K204" s="32" t="str">
        <f>"WSH-CENT/SS WORKER"</f>
        <v>WSH-CENT/SS WORKER</v>
      </c>
      <c r="L204" s="47" t="s">
        <v>72</v>
      </c>
      <c r="M204" s="17">
        <v>12</v>
      </c>
      <c r="N204" s="16" t="s">
        <v>31</v>
      </c>
      <c r="O204" s="17">
        <v>0.5</v>
      </c>
      <c r="P204" s="17" t="s">
        <v>70</v>
      </c>
      <c r="Q204" s="17">
        <v>1200</v>
      </c>
      <c r="R204" s="17">
        <v>50.53</v>
      </c>
      <c r="S204" s="17">
        <v>52.95</v>
      </c>
      <c r="T204" s="17">
        <f>(R204*O204)+(S204*O204)</f>
        <v>51.74</v>
      </c>
      <c r="U204" s="99" t="s">
        <v>75</v>
      </c>
    </row>
    <row r="205" spans="1:21" ht="15" thickBot="1" x14ac:dyDescent="0.4">
      <c r="A205" s="31">
        <v>55612176</v>
      </c>
      <c r="B205" s="2" t="str">
        <f t="shared" si="14"/>
        <v>Daniel Kresse</v>
      </c>
      <c r="C205" s="2">
        <v>20012618</v>
      </c>
      <c r="D205" s="3">
        <v>45259.480694444443</v>
      </c>
      <c r="E205" s="14">
        <v>45246</v>
      </c>
      <c r="F205" s="13">
        <v>45246.333333333336</v>
      </c>
      <c r="G205" s="13">
        <v>45246.6875</v>
      </c>
      <c r="H205" s="15">
        <v>8</v>
      </c>
      <c r="I205" s="2" t="str">
        <f t="shared" si="13"/>
        <v>Posted to HRMS</v>
      </c>
      <c r="J205" s="18" t="str">
        <f>"Regular Hours Worked (full time/salary)"</f>
        <v>Regular Hours Worked (full time/salary)</v>
      </c>
      <c r="K205" s="32" t="str">
        <f>"WSH-CENT/SS WORKER"</f>
        <v>WSH-CENT/SS WORKER</v>
      </c>
      <c r="L205" s="47" t="s">
        <v>64</v>
      </c>
      <c r="M205" s="17">
        <v>15.5</v>
      </c>
      <c r="N205" s="16" t="s">
        <v>31</v>
      </c>
      <c r="O205" s="17">
        <v>0.5</v>
      </c>
      <c r="P205" s="17" t="s">
        <v>70</v>
      </c>
      <c r="Q205" s="17">
        <v>1200</v>
      </c>
      <c r="R205" s="17">
        <v>50.53</v>
      </c>
      <c r="S205" s="17">
        <v>52.95</v>
      </c>
      <c r="T205" s="17">
        <f>(R205*O205)+(S205*O205)</f>
        <v>51.74</v>
      </c>
      <c r="U205" s="99"/>
    </row>
    <row r="206" spans="1:21" ht="15" thickBot="1" x14ac:dyDescent="0.4">
      <c r="A206" s="31">
        <v>55612164</v>
      </c>
      <c r="B206" s="2" t="str">
        <f t="shared" si="14"/>
        <v>Daniel Kresse</v>
      </c>
      <c r="C206" s="2">
        <v>20012618</v>
      </c>
      <c r="D206" s="3">
        <v>45259.48027777778</v>
      </c>
      <c r="E206" s="14">
        <v>45247</v>
      </c>
      <c r="F206" s="13">
        <v>45247.333333333336</v>
      </c>
      <c r="G206" s="13">
        <v>45247.6875</v>
      </c>
      <c r="H206" s="15">
        <v>8</v>
      </c>
      <c r="I206" s="2" t="str">
        <f t="shared" si="13"/>
        <v>Posted to HRMS</v>
      </c>
      <c r="J206" s="18" t="str">
        <f>"On-site 24/7 Premium Pay"</f>
        <v>On-site 24/7 Premium Pay</v>
      </c>
      <c r="K206" s="32" t="str">
        <f>"WSH-CENT/SS WORKER"</f>
        <v>WSH-CENT/SS WORKER</v>
      </c>
      <c r="L206" s="47" t="s">
        <v>64</v>
      </c>
      <c r="M206" s="17">
        <v>15.5</v>
      </c>
      <c r="N206" s="16" t="s">
        <v>31</v>
      </c>
      <c r="O206" s="17">
        <v>0.5</v>
      </c>
      <c r="P206" s="17" t="s">
        <v>70</v>
      </c>
      <c r="Q206" s="17">
        <v>1200</v>
      </c>
      <c r="R206" s="17">
        <v>50.53</v>
      </c>
      <c r="S206" s="17">
        <v>52.95</v>
      </c>
      <c r="T206" s="17">
        <f>(R206*O206)+(S206*O206)</f>
        <v>51.74</v>
      </c>
      <c r="U206" s="99"/>
    </row>
    <row r="207" spans="1:21" ht="15" hidden="1" thickBot="1" x14ac:dyDescent="0.4">
      <c r="A207" s="31">
        <v>55612172</v>
      </c>
      <c r="B207" s="2" t="str">
        <f t="shared" si="14"/>
        <v>Daniel Kresse</v>
      </c>
      <c r="C207" s="2">
        <v>20012618</v>
      </c>
      <c r="D207" s="3">
        <v>45259.480543981481</v>
      </c>
      <c r="E207" s="14">
        <v>45248</v>
      </c>
      <c r="F207" s="14">
        <v>45248</v>
      </c>
      <c r="G207" s="13">
        <v>45248.999305555553</v>
      </c>
      <c r="H207" s="15">
        <v>0</v>
      </c>
      <c r="I207" s="2" t="str">
        <f t="shared" si="13"/>
        <v>Posted to HRMS</v>
      </c>
      <c r="J207" s="18" t="str">
        <f>"Marked As Day Off"</f>
        <v>Marked As Day Off</v>
      </c>
      <c r="K207" s="32" t="str">
        <f>"N/A"</f>
        <v>N/A</v>
      </c>
      <c r="L207" s="47" t="s">
        <v>39</v>
      </c>
      <c r="M207" s="17">
        <v>12</v>
      </c>
      <c r="N207" s="16" t="s">
        <v>26</v>
      </c>
      <c r="O207" s="17" t="s">
        <v>24</v>
      </c>
      <c r="P207" s="17" t="s">
        <v>24</v>
      </c>
      <c r="Q207" s="17" t="s">
        <v>24</v>
      </c>
      <c r="R207" s="17" t="s">
        <v>24</v>
      </c>
      <c r="S207" s="17" t="s">
        <v>24</v>
      </c>
      <c r="T207" s="17" t="s">
        <v>24</v>
      </c>
      <c r="U207" s="25"/>
    </row>
    <row r="208" spans="1:21" ht="15" hidden="1" thickBot="1" x14ac:dyDescent="0.4">
      <c r="A208" s="31">
        <v>55612173</v>
      </c>
      <c r="B208" s="2" t="str">
        <f t="shared" si="14"/>
        <v>Daniel Kresse</v>
      </c>
      <c r="C208" s="2">
        <v>20012618</v>
      </c>
      <c r="D208" s="3">
        <v>45259.480555555558</v>
      </c>
      <c r="E208" s="14">
        <v>45249</v>
      </c>
      <c r="F208" s="14">
        <v>45249</v>
      </c>
      <c r="G208" s="13">
        <v>45249.999305555553</v>
      </c>
      <c r="H208" s="15">
        <v>0</v>
      </c>
      <c r="I208" s="2" t="str">
        <f t="shared" si="13"/>
        <v>Posted to HRMS</v>
      </c>
      <c r="J208" s="18" t="str">
        <f>"Marked As Day Off"</f>
        <v>Marked As Day Off</v>
      </c>
      <c r="K208" s="32" t="str">
        <f>"N/A"</f>
        <v>N/A</v>
      </c>
      <c r="L208" s="47" t="s">
        <v>39</v>
      </c>
      <c r="M208" s="17">
        <v>12</v>
      </c>
      <c r="N208" s="16" t="s">
        <v>26</v>
      </c>
      <c r="O208" s="17" t="s">
        <v>24</v>
      </c>
      <c r="P208" s="17" t="s">
        <v>24</v>
      </c>
      <c r="Q208" s="17" t="s">
        <v>24</v>
      </c>
      <c r="R208" s="17" t="s">
        <v>24</v>
      </c>
      <c r="S208" s="17" t="s">
        <v>24</v>
      </c>
      <c r="T208" s="17" t="s">
        <v>24</v>
      </c>
      <c r="U208" s="25"/>
    </row>
    <row r="209" spans="1:21" ht="15" hidden="1" thickBot="1" x14ac:dyDescent="0.4">
      <c r="A209" s="31">
        <v>55612165</v>
      </c>
      <c r="B209" s="2" t="str">
        <f t="shared" si="14"/>
        <v>Daniel Kresse</v>
      </c>
      <c r="C209" s="2">
        <v>20012618</v>
      </c>
      <c r="D209" s="3">
        <v>45259.480300925927</v>
      </c>
      <c r="E209" s="14">
        <v>45250</v>
      </c>
      <c r="F209" s="13">
        <v>45250.333333333336</v>
      </c>
      <c r="G209" s="13">
        <v>45250.6875</v>
      </c>
      <c r="H209" s="15">
        <v>8</v>
      </c>
      <c r="I209" s="2" t="str">
        <f t="shared" si="13"/>
        <v>Posted to HRMS</v>
      </c>
      <c r="J209" s="18" t="str">
        <f>"On-site 24/7 Premium Pay"</f>
        <v>On-site 24/7 Premium Pay</v>
      </c>
      <c r="K209" s="32" t="str">
        <f>"WSH-CENT/SS WORKER"</f>
        <v>WSH-CENT/SS WORKER</v>
      </c>
      <c r="L209" s="47" t="s">
        <v>33</v>
      </c>
      <c r="M209" s="17">
        <v>5</v>
      </c>
      <c r="N209" s="16" t="s">
        <v>26</v>
      </c>
      <c r="O209" s="17" t="s">
        <v>24</v>
      </c>
      <c r="P209" s="17" t="s">
        <v>24</v>
      </c>
      <c r="Q209" s="17" t="s">
        <v>24</v>
      </c>
      <c r="R209" s="17" t="s">
        <v>24</v>
      </c>
      <c r="S209" s="17" t="s">
        <v>24</v>
      </c>
      <c r="T209" s="17" t="s">
        <v>24</v>
      </c>
      <c r="U209" s="25"/>
    </row>
    <row r="210" spans="1:21" ht="15" hidden="1" thickBot="1" x14ac:dyDescent="0.4">
      <c r="A210" s="31">
        <v>55612166</v>
      </c>
      <c r="B210" s="2" t="str">
        <f t="shared" si="14"/>
        <v>Daniel Kresse</v>
      </c>
      <c r="C210" s="2">
        <v>20012618</v>
      </c>
      <c r="D210" s="3">
        <v>45259.480324074073</v>
      </c>
      <c r="E210" s="14">
        <v>45251</v>
      </c>
      <c r="F210" s="13">
        <v>45251.333333333336</v>
      </c>
      <c r="G210" s="13">
        <v>45251.6875</v>
      </c>
      <c r="H210" s="15">
        <v>8</v>
      </c>
      <c r="I210" s="2" t="str">
        <f t="shared" si="13"/>
        <v>Posted to HRMS</v>
      </c>
      <c r="J210" s="18" t="str">
        <f>"On-site 24/7 Premium Pay"</f>
        <v>On-site 24/7 Premium Pay</v>
      </c>
      <c r="K210" s="32" t="str">
        <f>"WSH-CENT/SS WORKER"</f>
        <v>WSH-CENT/SS WORKER</v>
      </c>
      <c r="L210" s="47" t="s">
        <v>27</v>
      </c>
      <c r="M210" s="17" t="s">
        <v>24</v>
      </c>
      <c r="N210" s="16" t="s">
        <v>24</v>
      </c>
      <c r="O210" s="17" t="s">
        <v>24</v>
      </c>
      <c r="P210" s="17" t="s">
        <v>24</v>
      </c>
      <c r="Q210" s="17" t="s">
        <v>24</v>
      </c>
      <c r="R210" s="17" t="s">
        <v>24</v>
      </c>
      <c r="S210" s="17" t="s">
        <v>24</v>
      </c>
      <c r="T210" s="17" t="s">
        <v>24</v>
      </c>
      <c r="U210" s="25"/>
    </row>
    <row r="211" spans="1:21" ht="15" thickBot="1" x14ac:dyDescent="0.4">
      <c r="A211" s="31">
        <v>55612167</v>
      </c>
      <c r="B211" s="2" t="str">
        <f t="shared" si="14"/>
        <v>Daniel Kresse</v>
      </c>
      <c r="C211" s="2">
        <v>20012618</v>
      </c>
      <c r="D211" s="3">
        <v>45259.480347222219</v>
      </c>
      <c r="E211" s="14">
        <v>45252</v>
      </c>
      <c r="F211" s="13">
        <v>45252.333333333336</v>
      </c>
      <c r="G211" s="13">
        <v>45252.6875</v>
      </c>
      <c r="H211" s="15">
        <v>8</v>
      </c>
      <c r="I211" s="2" t="str">
        <f t="shared" si="13"/>
        <v>Posted to HRMS</v>
      </c>
      <c r="J211" s="18" t="str">
        <f>"On-site 24/7 Premium Pay"</f>
        <v>On-site 24/7 Premium Pay</v>
      </c>
      <c r="K211" s="32" t="str">
        <f>"WSH-CENT/SS WORKER"</f>
        <v>WSH-CENT/SS WORKER</v>
      </c>
      <c r="L211" s="47" t="s">
        <v>64</v>
      </c>
      <c r="M211" s="17">
        <v>15.5</v>
      </c>
      <c r="N211" s="16" t="s">
        <v>31</v>
      </c>
      <c r="O211" s="17">
        <v>0.5</v>
      </c>
      <c r="P211" s="17" t="s">
        <v>70</v>
      </c>
      <c r="Q211" s="17">
        <v>1200</v>
      </c>
      <c r="R211" s="17">
        <v>50.53</v>
      </c>
      <c r="S211" s="17">
        <v>52.95</v>
      </c>
      <c r="T211" s="17">
        <f>(R211*O211)+(S211*O211)</f>
        <v>51.74</v>
      </c>
      <c r="U211" s="25" t="s">
        <v>76</v>
      </c>
    </row>
    <row r="212" spans="1:21" ht="15" hidden="1" thickBot="1" x14ac:dyDescent="0.4">
      <c r="A212" s="31">
        <v>55612178</v>
      </c>
      <c r="B212" s="2" t="str">
        <f t="shared" si="14"/>
        <v>Daniel Kresse</v>
      </c>
      <c r="C212" s="2">
        <v>20012618</v>
      </c>
      <c r="D212" s="3">
        <v>45259.480775462966</v>
      </c>
      <c r="E212" s="14">
        <v>45255</v>
      </c>
      <c r="F212" s="14">
        <v>45255</v>
      </c>
      <c r="G212" s="13">
        <v>45255.999305555553</v>
      </c>
      <c r="H212" s="15">
        <v>0</v>
      </c>
      <c r="I212" s="2" t="str">
        <f t="shared" si="13"/>
        <v>Posted to HRMS</v>
      </c>
      <c r="J212" s="18" t="str">
        <f>"Marked As Day Off"</f>
        <v>Marked As Day Off</v>
      </c>
      <c r="K212" s="32" t="str">
        <f>"N/A"</f>
        <v>N/A</v>
      </c>
      <c r="L212" s="47" t="s">
        <v>39</v>
      </c>
      <c r="M212" s="17">
        <v>12</v>
      </c>
      <c r="N212" s="16" t="s">
        <v>26</v>
      </c>
      <c r="O212" s="17" t="s">
        <v>24</v>
      </c>
      <c r="P212" s="17" t="s">
        <v>24</v>
      </c>
      <c r="Q212" s="17" t="s">
        <v>24</v>
      </c>
      <c r="R212" s="17" t="s">
        <v>24</v>
      </c>
      <c r="S212" s="17" t="s">
        <v>24</v>
      </c>
      <c r="T212" s="17" t="s">
        <v>24</v>
      </c>
      <c r="U212" s="25"/>
    </row>
    <row r="213" spans="1:21" ht="15" thickBot="1" x14ac:dyDescent="0.4">
      <c r="A213" s="31">
        <v>55612193</v>
      </c>
      <c r="B213" s="2" t="str">
        <f t="shared" si="14"/>
        <v>Daniel Kresse</v>
      </c>
      <c r="C213" s="2">
        <v>20012618</v>
      </c>
      <c r="D213" s="3">
        <v>45259.481504629628</v>
      </c>
      <c r="E213" s="14">
        <v>45256</v>
      </c>
      <c r="F213" s="13">
        <v>45256.541666666664</v>
      </c>
      <c r="G213" s="13">
        <v>45256.666666666664</v>
      </c>
      <c r="H213" s="15">
        <v>3</v>
      </c>
      <c r="I213" s="2" t="str">
        <f t="shared" si="13"/>
        <v>Posted to HRMS</v>
      </c>
      <c r="J213" s="18" t="str">
        <f>"Extra Hours Worked"</f>
        <v>Extra Hours Worked</v>
      </c>
      <c r="K213" s="32" t="str">
        <f>"WSH-CFS WPAS-SOC WK"</f>
        <v>WSH-CFS WPAS-SOC WK</v>
      </c>
      <c r="L213" s="47" t="s">
        <v>39</v>
      </c>
      <c r="M213" s="17">
        <v>12</v>
      </c>
      <c r="N213" s="16" t="s">
        <v>31</v>
      </c>
      <c r="O213" s="17">
        <v>3</v>
      </c>
      <c r="P213" s="17" t="s">
        <v>40</v>
      </c>
      <c r="Q213" s="17">
        <v>1200</v>
      </c>
      <c r="R213" s="17">
        <v>50.53</v>
      </c>
      <c r="S213" s="17">
        <v>52.95</v>
      </c>
      <c r="T213" s="17">
        <f>(R213*O213)+(S213*O213)</f>
        <v>310.44000000000005</v>
      </c>
      <c r="U213" s="25"/>
    </row>
    <row r="214" spans="1:21" ht="15" hidden="1" thickBot="1" x14ac:dyDescent="0.4">
      <c r="A214" s="31">
        <v>55612168</v>
      </c>
      <c r="B214" s="2" t="str">
        <f t="shared" si="14"/>
        <v>Daniel Kresse</v>
      </c>
      <c r="C214" s="2">
        <v>20012618</v>
      </c>
      <c r="D214" s="3">
        <v>45259.480405092596</v>
      </c>
      <c r="E214" s="14">
        <v>45257</v>
      </c>
      <c r="F214" s="13">
        <v>45257.333333333336</v>
      </c>
      <c r="G214" s="13">
        <v>45257.6875</v>
      </c>
      <c r="H214" s="15">
        <v>8</v>
      </c>
      <c r="I214" s="2" t="str">
        <f t="shared" si="13"/>
        <v>Posted to HRMS</v>
      </c>
      <c r="J214" s="18" t="str">
        <f>"On-site 24/7 Premium Pay"</f>
        <v>On-site 24/7 Premium Pay</v>
      </c>
      <c r="K214" s="32" t="str">
        <f>"WSH-CENT/SS WORKER"</f>
        <v>WSH-CENT/SS WORKER</v>
      </c>
      <c r="L214" s="47" t="s">
        <v>33</v>
      </c>
      <c r="M214" s="17">
        <v>5</v>
      </c>
      <c r="N214" s="16" t="s">
        <v>26</v>
      </c>
      <c r="O214" s="17" t="s">
        <v>24</v>
      </c>
      <c r="P214" s="17" t="s">
        <v>24</v>
      </c>
      <c r="Q214" s="17" t="s">
        <v>24</v>
      </c>
      <c r="R214" s="17" t="s">
        <v>24</v>
      </c>
      <c r="S214" s="17" t="s">
        <v>24</v>
      </c>
      <c r="T214" s="17" t="s">
        <v>24</v>
      </c>
      <c r="U214" s="25"/>
    </row>
    <row r="215" spans="1:21" ht="15" hidden="1" thickBot="1" x14ac:dyDescent="0.4">
      <c r="A215" s="31">
        <v>55612169</v>
      </c>
      <c r="B215" s="2" t="str">
        <f t="shared" si="14"/>
        <v>Daniel Kresse</v>
      </c>
      <c r="C215" s="2">
        <v>20012618</v>
      </c>
      <c r="D215" s="3">
        <v>45259.480439814812</v>
      </c>
      <c r="E215" s="14">
        <v>45258</v>
      </c>
      <c r="F215" s="13">
        <v>45258.333333333336</v>
      </c>
      <c r="G215" s="13">
        <v>45258.6875</v>
      </c>
      <c r="H215" s="15">
        <v>8</v>
      </c>
      <c r="I215" s="2" t="str">
        <f t="shared" si="13"/>
        <v>Posted to HRMS</v>
      </c>
      <c r="J215" s="18" t="str">
        <f>"On-site 24/7 Premium Pay"</f>
        <v>On-site 24/7 Premium Pay</v>
      </c>
      <c r="K215" s="32" t="str">
        <f>"WSH-CENT/SS WORKER"</f>
        <v>WSH-CENT/SS WORKER</v>
      </c>
      <c r="L215" s="47" t="s">
        <v>33</v>
      </c>
      <c r="M215" s="17">
        <v>5</v>
      </c>
      <c r="N215" s="16" t="s">
        <v>26</v>
      </c>
      <c r="O215" s="17" t="s">
        <v>24</v>
      </c>
      <c r="P215" s="17" t="s">
        <v>24</v>
      </c>
      <c r="Q215" s="17" t="s">
        <v>24</v>
      </c>
      <c r="R215" s="17" t="s">
        <v>24</v>
      </c>
      <c r="S215" s="17" t="s">
        <v>24</v>
      </c>
      <c r="T215" s="17" t="s">
        <v>24</v>
      </c>
      <c r="U215" s="25"/>
    </row>
    <row r="216" spans="1:21" ht="15" hidden="1" thickBot="1" x14ac:dyDescent="0.4">
      <c r="A216" s="31">
        <v>55612170</v>
      </c>
      <c r="B216" s="2" t="str">
        <f t="shared" si="14"/>
        <v>Daniel Kresse</v>
      </c>
      <c r="C216" s="2">
        <v>20012618</v>
      </c>
      <c r="D216" s="3">
        <v>45259.480462962965</v>
      </c>
      <c r="E216" s="14">
        <v>45259</v>
      </c>
      <c r="F216" s="13">
        <v>45259.333333333336</v>
      </c>
      <c r="G216" s="13">
        <v>45259.6875</v>
      </c>
      <c r="H216" s="15">
        <v>8</v>
      </c>
      <c r="I216" s="2" t="str">
        <f t="shared" si="13"/>
        <v>Posted to HRMS</v>
      </c>
      <c r="J216" s="18" t="str">
        <f>"On-site 24/7 Premium Pay"</f>
        <v>On-site 24/7 Premium Pay</v>
      </c>
      <c r="K216" s="32" t="str">
        <f>"WSH-CENT/SS WORKER"</f>
        <v>WSH-CENT/SS WORKER</v>
      </c>
      <c r="L216" s="47" t="s">
        <v>27</v>
      </c>
      <c r="M216" s="17" t="s">
        <v>24</v>
      </c>
      <c r="N216" s="16" t="s">
        <v>24</v>
      </c>
      <c r="O216" s="17" t="s">
        <v>24</v>
      </c>
      <c r="P216" s="17" t="s">
        <v>24</v>
      </c>
      <c r="Q216" s="17" t="s">
        <v>24</v>
      </c>
      <c r="R216" s="17" t="s">
        <v>24</v>
      </c>
      <c r="S216" s="17" t="s">
        <v>24</v>
      </c>
      <c r="T216" s="17" t="s">
        <v>24</v>
      </c>
      <c r="U216" s="25"/>
    </row>
    <row r="217" spans="1:21" ht="15" hidden="1" thickBot="1" x14ac:dyDescent="0.4">
      <c r="A217" s="31">
        <v>55675372</v>
      </c>
      <c r="B217" s="2" t="str">
        <f t="shared" si="14"/>
        <v>Daniel Kresse</v>
      </c>
      <c r="C217" s="2">
        <v>20012618</v>
      </c>
      <c r="D217" s="3">
        <v>45261.403136574074</v>
      </c>
      <c r="E217" s="14">
        <v>45260</v>
      </c>
      <c r="F217" s="13">
        <v>45260.333333333336</v>
      </c>
      <c r="G217" s="13">
        <v>45260.6875</v>
      </c>
      <c r="H217" s="15">
        <v>8</v>
      </c>
      <c r="I217" s="2" t="str">
        <f t="shared" si="13"/>
        <v>Posted to HRMS</v>
      </c>
      <c r="J217" s="18" t="str">
        <f>"Regular Hours Worked (full time/salary)"</f>
        <v>Regular Hours Worked (full time/salary)</v>
      </c>
      <c r="K217" s="32" t="str">
        <f>"WSH-CENT/SS WORKER"</f>
        <v>WSH-CENT/SS WORKER</v>
      </c>
      <c r="L217" s="47" t="s">
        <v>27</v>
      </c>
      <c r="M217" s="17" t="s">
        <v>24</v>
      </c>
      <c r="N217" s="16" t="s">
        <v>24</v>
      </c>
      <c r="O217" s="17" t="s">
        <v>24</v>
      </c>
      <c r="P217" s="17" t="s">
        <v>24</v>
      </c>
      <c r="Q217" s="17" t="s">
        <v>24</v>
      </c>
      <c r="R217" s="17" t="s">
        <v>24</v>
      </c>
      <c r="S217" s="17" t="s">
        <v>24</v>
      </c>
      <c r="T217" s="17" t="s">
        <v>24</v>
      </c>
      <c r="U217" s="25"/>
    </row>
    <row r="218" spans="1:21" ht="15" hidden="1" thickBot="1" x14ac:dyDescent="0.4">
      <c r="A218" s="31">
        <v>55675348</v>
      </c>
      <c r="B218" s="2" t="str">
        <f t="shared" si="14"/>
        <v>Daniel Kresse</v>
      </c>
      <c r="C218" s="2">
        <v>20012618</v>
      </c>
      <c r="D218" s="3">
        <v>45261.402824074074</v>
      </c>
      <c r="E218" s="14">
        <v>45260</v>
      </c>
      <c r="F218" s="13">
        <v>45260.541666666664</v>
      </c>
      <c r="G218" s="13">
        <v>45260.666666666664</v>
      </c>
      <c r="H218" s="15">
        <v>3</v>
      </c>
      <c r="I218" s="2" t="str">
        <f>"Canceled"</f>
        <v>Canceled</v>
      </c>
      <c r="J218" s="18" t="str">
        <f>"Extra Hours Worked"</f>
        <v>Extra Hours Worked</v>
      </c>
      <c r="K218" s="32" t="str">
        <f>"WSH-CFS WPAS-SOC WK"</f>
        <v>WSH-CFS WPAS-SOC WK</v>
      </c>
      <c r="L218" s="47"/>
      <c r="M218" s="17"/>
      <c r="N218" s="16"/>
      <c r="O218" s="17"/>
      <c r="P218" s="17"/>
      <c r="Q218" s="17"/>
      <c r="R218" s="17"/>
      <c r="S218" s="17"/>
      <c r="T218" s="17"/>
      <c r="U218" s="25" t="s">
        <v>82</v>
      </c>
    </row>
    <row r="219" spans="1:21" ht="15" thickBot="1" x14ac:dyDescent="0.4">
      <c r="A219" s="31">
        <v>55888346</v>
      </c>
      <c r="B219" s="2" t="str">
        <f t="shared" si="14"/>
        <v>Daniel Kresse</v>
      </c>
      <c r="C219" s="2">
        <v>20012618</v>
      </c>
      <c r="D219" s="3">
        <v>45272.411053240743</v>
      </c>
      <c r="E219" s="14">
        <v>45261</v>
      </c>
      <c r="F219" s="13">
        <v>45261.333333333336</v>
      </c>
      <c r="G219" s="13">
        <v>45261.6875</v>
      </c>
      <c r="H219" s="15">
        <v>8</v>
      </c>
      <c r="I219" s="2" t="str">
        <f t="shared" ref="I219:I246" si="15">"Posted to HRMS"</f>
        <v>Posted to HRMS</v>
      </c>
      <c r="J219" s="18" t="str">
        <f>"On-site 24/7 Premium Pay"</f>
        <v>On-site 24/7 Premium Pay</v>
      </c>
      <c r="K219" s="32" t="str">
        <f>"WSH-CENT/SS WORKER"</f>
        <v>WSH-CENT/SS WORKER</v>
      </c>
      <c r="L219" s="47" t="s">
        <v>51</v>
      </c>
      <c r="M219" s="17">
        <v>12</v>
      </c>
      <c r="N219" s="16" t="s">
        <v>31</v>
      </c>
      <c r="O219" s="17">
        <v>0.5</v>
      </c>
      <c r="P219" s="17" t="s">
        <v>70</v>
      </c>
      <c r="Q219" s="17">
        <v>1200</v>
      </c>
      <c r="R219" s="17">
        <v>50.53</v>
      </c>
      <c r="S219" s="17">
        <v>52.95</v>
      </c>
      <c r="T219" s="17">
        <f>(R219*O219)+(S219*O219)</f>
        <v>51.74</v>
      </c>
      <c r="U219" s="25"/>
    </row>
    <row r="220" spans="1:21" ht="15" hidden="1" thickBot="1" x14ac:dyDescent="0.4">
      <c r="A220" s="31">
        <v>55888360</v>
      </c>
      <c r="B220" s="2" t="str">
        <f t="shared" si="14"/>
        <v>Daniel Kresse</v>
      </c>
      <c r="C220" s="2">
        <v>20012618</v>
      </c>
      <c r="D220" s="3">
        <v>45272.411296296297</v>
      </c>
      <c r="E220" s="14">
        <v>45262</v>
      </c>
      <c r="F220" s="14">
        <v>45262</v>
      </c>
      <c r="G220" s="13">
        <v>45262.999305555553</v>
      </c>
      <c r="H220" s="15">
        <v>0</v>
      </c>
      <c r="I220" s="2" t="str">
        <f t="shared" si="15"/>
        <v>Posted to HRMS</v>
      </c>
      <c r="J220" s="18" t="str">
        <f>"Marked As Day Off"</f>
        <v>Marked As Day Off</v>
      </c>
      <c r="K220" s="32" t="str">
        <f>"N/A"</f>
        <v>N/A</v>
      </c>
      <c r="L220" s="47" t="s">
        <v>41</v>
      </c>
      <c r="M220" s="17">
        <v>6</v>
      </c>
      <c r="N220" s="16" t="s">
        <v>26</v>
      </c>
      <c r="O220" s="17" t="s">
        <v>24</v>
      </c>
      <c r="P220" s="17" t="s">
        <v>24</v>
      </c>
      <c r="Q220" s="17" t="s">
        <v>24</v>
      </c>
      <c r="R220" s="17" t="s">
        <v>24</v>
      </c>
      <c r="S220" s="17" t="s">
        <v>24</v>
      </c>
      <c r="T220" s="17" t="s">
        <v>24</v>
      </c>
      <c r="U220" s="25"/>
    </row>
    <row r="221" spans="1:21" ht="15" hidden="1" thickBot="1" x14ac:dyDescent="0.4">
      <c r="A221" s="31">
        <v>55888361</v>
      </c>
      <c r="B221" s="2" t="str">
        <f t="shared" si="14"/>
        <v>Daniel Kresse</v>
      </c>
      <c r="C221" s="2">
        <v>20012618</v>
      </c>
      <c r="D221" s="3">
        <v>45272.411307870374</v>
      </c>
      <c r="E221" s="14">
        <v>45263</v>
      </c>
      <c r="F221" s="14">
        <v>45263</v>
      </c>
      <c r="G221" s="13">
        <v>45263.999305555553</v>
      </c>
      <c r="H221" s="15">
        <v>0</v>
      </c>
      <c r="I221" s="2" t="str">
        <f t="shared" si="15"/>
        <v>Posted to HRMS</v>
      </c>
      <c r="J221" s="18" t="str">
        <f>"Marked As Day Off"</f>
        <v>Marked As Day Off</v>
      </c>
      <c r="K221" s="32" t="str">
        <f>"N/A"</f>
        <v>N/A</v>
      </c>
      <c r="L221" s="47" t="s">
        <v>27</v>
      </c>
      <c r="M221" s="17" t="s">
        <v>24</v>
      </c>
      <c r="N221" s="16" t="s">
        <v>24</v>
      </c>
      <c r="O221" s="17" t="s">
        <v>24</v>
      </c>
      <c r="P221" s="17" t="s">
        <v>24</v>
      </c>
      <c r="Q221" s="17" t="s">
        <v>24</v>
      </c>
      <c r="R221" s="17" t="s">
        <v>24</v>
      </c>
      <c r="S221" s="17" t="s">
        <v>24</v>
      </c>
      <c r="T221" s="17" t="s">
        <v>24</v>
      </c>
      <c r="U221" s="25"/>
    </row>
    <row r="222" spans="1:21" ht="15" hidden="1" thickBot="1" x14ac:dyDescent="0.4">
      <c r="A222" s="31">
        <v>55888349</v>
      </c>
      <c r="B222" s="2" t="str">
        <f t="shared" si="14"/>
        <v>Daniel Kresse</v>
      </c>
      <c r="C222" s="2">
        <v>20012618</v>
      </c>
      <c r="D222" s="3">
        <v>45272.411087962966</v>
      </c>
      <c r="E222" s="14">
        <v>45264</v>
      </c>
      <c r="F222" s="13">
        <v>45264.333333333336</v>
      </c>
      <c r="G222" s="13">
        <v>45264.6875</v>
      </c>
      <c r="H222" s="15">
        <v>8</v>
      </c>
      <c r="I222" s="2" t="str">
        <f t="shared" si="15"/>
        <v>Posted to HRMS</v>
      </c>
      <c r="J222" s="18" t="str">
        <f>"On-site 24/7 Premium Pay"</f>
        <v>On-site 24/7 Premium Pay</v>
      </c>
      <c r="K222" s="32" t="str">
        <f>"WSH-CENT/SS WORKER"</f>
        <v>WSH-CENT/SS WORKER</v>
      </c>
      <c r="L222" s="47" t="s">
        <v>33</v>
      </c>
      <c r="M222" s="17">
        <v>5</v>
      </c>
      <c r="N222" s="16" t="s">
        <v>26</v>
      </c>
      <c r="O222" s="17" t="s">
        <v>24</v>
      </c>
      <c r="P222" s="17" t="s">
        <v>24</v>
      </c>
      <c r="Q222" s="17" t="s">
        <v>24</v>
      </c>
      <c r="R222" s="17" t="s">
        <v>24</v>
      </c>
      <c r="S222" s="17" t="s">
        <v>24</v>
      </c>
      <c r="T222" s="17" t="s">
        <v>24</v>
      </c>
      <c r="U222" s="25"/>
    </row>
    <row r="223" spans="1:21" ht="15" hidden="1" thickBot="1" x14ac:dyDescent="0.4">
      <c r="A223" s="31">
        <v>55888350</v>
      </c>
      <c r="B223" s="2" t="str">
        <f t="shared" si="14"/>
        <v>Daniel Kresse</v>
      </c>
      <c r="C223" s="2">
        <v>20012618</v>
      </c>
      <c r="D223" s="3">
        <v>45272.411099537036</v>
      </c>
      <c r="E223" s="14">
        <v>45265</v>
      </c>
      <c r="F223" s="13">
        <v>45265.333333333336</v>
      </c>
      <c r="G223" s="13">
        <v>45265.6875</v>
      </c>
      <c r="H223" s="15">
        <v>8</v>
      </c>
      <c r="I223" s="2" t="str">
        <f t="shared" si="15"/>
        <v>Posted to HRMS</v>
      </c>
      <c r="J223" s="18" t="str">
        <f>"On-site 24/7 Premium Pay"</f>
        <v>On-site 24/7 Premium Pay</v>
      </c>
      <c r="K223" s="32" t="str">
        <f>"WSH-CENT/SS WORKER"</f>
        <v>WSH-CENT/SS WORKER</v>
      </c>
      <c r="L223" s="47" t="s">
        <v>33</v>
      </c>
      <c r="M223" s="17">
        <v>5</v>
      </c>
      <c r="N223" s="16" t="s">
        <v>26</v>
      </c>
      <c r="O223" s="17" t="s">
        <v>24</v>
      </c>
      <c r="P223" s="17" t="s">
        <v>24</v>
      </c>
      <c r="Q223" s="17" t="s">
        <v>24</v>
      </c>
      <c r="R223" s="17" t="s">
        <v>24</v>
      </c>
      <c r="S223" s="17" t="s">
        <v>24</v>
      </c>
      <c r="T223" s="17" t="s">
        <v>24</v>
      </c>
      <c r="U223" s="25"/>
    </row>
    <row r="224" spans="1:21" ht="15" thickBot="1" x14ac:dyDescent="0.4">
      <c r="A224" s="31">
        <v>55888351</v>
      </c>
      <c r="B224" s="2" t="str">
        <f t="shared" si="14"/>
        <v>Daniel Kresse</v>
      </c>
      <c r="C224" s="2">
        <v>20012618</v>
      </c>
      <c r="D224" s="3">
        <v>45272.411111111112</v>
      </c>
      <c r="E224" s="14">
        <v>45266</v>
      </c>
      <c r="F224" s="13">
        <v>45266.333333333336</v>
      </c>
      <c r="G224" s="13">
        <v>45266.6875</v>
      </c>
      <c r="H224" s="15">
        <v>8</v>
      </c>
      <c r="I224" s="2" t="str">
        <f t="shared" si="15"/>
        <v>Posted to HRMS</v>
      </c>
      <c r="J224" s="18" t="str">
        <f>"On-site 24/7 Premium Pay"</f>
        <v>On-site 24/7 Premium Pay</v>
      </c>
      <c r="K224" s="32" t="str">
        <f>"WSH-CENT/SS WORKER"</f>
        <v>WSH-CENT/SS WORKER</v>
      </c>
      <c r="L224" s="47" t="s">
        <v>64</v>
      </c>
      <c r="M224" s="17">
        <v>15.5</v>
      </c>
      <c r="N224" s="16" t="s">
        <v>31</v>
      </c>
      <c r="O224" s="17">
        <v>0.5</v>
      </c>
      <c r="P224" s="17" t="s">
        <v>70</v>
      </c>
      <c r="Q224" s="17">
        <v>1200</v>
      </c>
      <c r="R224" s="17">
        <v>50.53</v>
      </c>
      <c r="S224" s="17">
        <v>52.95</v>
      </c>
      <c r="T224" s="17">
        <f>(R224*O224)+(S224*O224)</f>
        <v>51.74</v>
      </c>
      <c r="U224" s="97" t="s">
        <v>77</v>
      </c>
    </row>
    <row r="225" spans="1:21" ht="15" thickBot="1" x14ac:dyDescent="0.4">
      <c r="A225" s="31">
        <v>55890475</v>
      </c>
      <c r="B225" s="2" t="str">
        <f t="shared" si="14"/>
        <v>Daniel Kresse</v>
      </c>
      <c r="C225" s="2">
        <v>20012618</v>
      </c>
      <c r="D225" s="3">
        <v>45272.531041666669</v>
      </c>
      <c r="E225" s="14">
        <v>45267</v>
      </c>
      <c r="F225" s="13">
        <v>45267.333333333336</v>
      </c>
      <c r="G225" s="13">
        <v>45267.6875</v>
      </c>
      <c r="H225" s="15">
        <v>8</v>
      </c>
      <c r="I225" s="2" t="str">
        <f t="shared" si="15"/>
        <v>Posted to HRMS</v>
      </c>
      <c r="J225" s="18" t="str">
        <f>"Regular Hours Worked (full time/salary)"</f>
        <v>Regular Hours Worked (full time/salary)</v>
      </c>
      <c r="K225" s="32" t="str">
        <f>"WSH-CENT/SS WORKER"</f>
        <v>WSH-CENT/SS WORKER</v>
      </c>
      <c r="L225" s="47" t="s">
        <v>64</v>
      </c>
      <c r="M225" s="17">
        <v>15.5</v>
      </c>
      <c r="N225" s="16" t="s">
        <v>31</v>
      </c>
      <c r="O225" s="17">
        <v>0.5</v>
      </c>
      <c r="P225" s="17" t="s">
        <v>70</v>
      </c>
      <c r="Q225" s="17">
        <v>1200</v>
      </c>
      <c r="R225" s="17">
        <v>50.53</v>
      </c>
      <c r="S225" s="17">
        <v>52.95</v>
      </c>
      <c r="T225" s="17">
        <f>(R225*O225)+(S225*O225)</f>
        <v>51.74</v>
      </c>
      <c r="U225" s="97"/>
    </row>
    <row r="226" spans="1:21" ht="15" hidden="1" thickBot="1" x14ac:dyDescent="0.4">
      <c r="A226" s="31">
        <v>55888352</v>
      </c>
      <c r="B226" s="2" t="str">
        <f t="shared" si="14"/>
        <v>Daniel Kresse</v>
      </c>
      <c r="C226" s="2">
        <v>20012618</v>
      </c>
      <c r="D226" s="3">
        <v>45272.411145833335</v>
      </c>
      <c r="E226" s="14">
        <v>45268</v>
      </c>
      <c r="F226" s="13">
        <v>45268.333333333336</v>
      </c>
      <c r="G226" s="13">
        <v>45268.6875</v>
      </c>
      <c r="H226" s="15">
        <v>8</v>
      </c>
      <c r="I226" s="2" t="str">
        <f t="shared" si="15"/>
        <v>Posted to HRMS</v>
      </c>
      <c r="J226" s="18" t="str">
        <f>"On-site 24/7 Premium Pay"</f>
        <v>On-site 24/7 Premium Pay</v>
      </c>
      <c r="K226" s="32" t="str">
        <f>"WSH-CENT/SS WORKER"</f>
        <v>WSH-CENT/SS WORKER</v>
      </c>
      <c r="L226" s="47" t="s">
        <v>42</v>
      </c>
      <c r="M226" s="17">
        <v>2</v>
      </c>
      <c r="N226" s="16" t="s">
        <v>26</v>
      </c>
      <c r="O226" s="17" t="s">
        <v>24</v>
      </c>
      <c r="P226" s="17" t="s">
        <v>24</v>
      </c>
      <c r="Q226" s="17" t="s">
        <v>24</v>
      </c>
      <c r="R226" s="17" t="s">
        <v>24</v>
      </c>
      <c r="S226" s="17" t="s">
        <v>24</v>
      </c>
      <c r="T226" s="17" t="s">
        <v>24</v>
      </c>
      <c r="U226" s="25"/>
    </row>
    <row r="227" spans="1:21" ht="15" hidden="1" thickBot="1" x14ac:dyDescent="0.4">
      <c r="A227" s="31">
        <v>55888362</v>
      </c>
      <c r="B227" s="2" t="str">
        <f t="shared" si="14"/>
        <v>Daniel Kresse</v>
      </c>
      <c r="C227" s="2">
        <v>20012618</v>
      </c>
      <c r="D227" s="3">
        <v>45272.41133101852</v>
      </c>
      <c r="E227" s="14">
        <v>45269</v>
      </c>
      <c r="F227" s="14">
        <v>45269</v>
      </c>
      <c r="G227" s="13">
        <v>45269.999305555553</v>
      </c>
      <c r="H227" s="15">
        <v>0</v>
      </c>
      <c r="I227" s="2" t="str">
        <f t="shared" si="15"/>
        <v>Posted to HRMS</v>
      </c>
      <c r="J227" s="18" t="str">
        <f>"Marked As Day Off"</f>
        <v>Marked As Day Off</v>
      </c>
      <c r="K227" s="32" t="str">
        <f>"N/A"</f>
        <v>N/A</v>
      </c>
      <c r="L227" s="47" t="s">
        <v>27</v>
      </c>
      <c r="M227" s="17" t="s">
        <v>24</v>
      </c>
      <c r="N227" s="16" t="s">
        <v>24</v>
      </c>
      <c r="O227" s="17" t="s">
        <v>24</v>
      </c>
      <c r="P227" s="17" t="s">
        <v>24</v>
      </c>
      <c r="Q227" s="17" t="s">
        <v>24</v>
      </c>
      <c r="R227" s="17" t="s">
        <v>24</v>
      </c>
      <c r="S227" s="17" t="s">
        <v>24</v>
      </c>
      <c r="T227" s="17" t="s">
        <v>24</v>
      </c>
      <c r="U227" s="25"/>
    </row>
    <row r="228" spans="1:21" ht="15" hidden="1" thickBot="1" x14ac:dyDescent="0.4">
      <c r="A228" s="31">
        <v>55888363</v>
      </c>
      <c r="B228" s="2" t="str">
        <f t="shared" si="14"/>
        <v>Daniel Kresse</v>
      </c>
      <c r="C228" s="2">
        <v>20012618</v>
      </c>
      <c r="D228" s="3">
        <v>45272.411354166667</v>
      </c>
      <c r="E228" s="14">
        <v>45270</v>
      </c>
      <c r="F228" s="14">
        <v>45270</v>
      </c>
      <c r="G228" s="13">
        <v>45270.999305555553</v>
      </c>
      <c r="H228" s="15">
        <v>0</v>
      </c>
      <c r="I228" s="2" t="str">
        <f t="shared" si="15"/>
        <v>Posted to HRMS</v>
      </c>
      <c r="J228" s="18" t="str">
        <f>"Marked As Day Off"</f>
        <v>Marked As Day Off</v>
      </c>
      <c r="K228" s="32" t="str">
        <f>"N/A"</f>
        <v>N/A</v>
      </c>
      <c r="L228" s="47" t="s">
        <v>27</v>
      </c>
      <c r="M228" s="17" t="s">
        <v>24</v>
      </c>
      <c r="N228" s="16" t="s">
        <v>24</v>
      </c>
      <c r="O228" s="17" t="s">
        <v>24</v>
      </c>
      <c r="P228" s="17" t="s">
        <v>24</v>
      </c>
      <c r="Q228" s="17" t="s">
        <v>24</v>
      </c>
      <c r="R228" s="17" t="s">
        <v>24</v>
      </c>
      <c r="S228" s="17" t="s">
        <v>24</v>
      </c>
      <c r="T228" s="17" t="s">
        <v>24</v>
      </c>
      <c r="U228" s="25"/>
    </row>
    <row r="229" spans="1:21" ht="15" hidden="1" thickBot="1" x14ac:dyDescent="0.4">
      <c r="A229" s="31">
        <v>55888354</v>
      </c>
      <c r="B229" s="2" t="str">
        <f t="shared" si="14"/>
        <v>Daniel Kresse</v>
      </c>
      <c r="C229" s="2">
        <v>20012618</v>
      </c>
      <c r="D229" s="3">
        <v>45272.411180555559</v>
      </c>
      <c r="E229" s="14">
        <v>45271</v>
      </c>
      <c r="F229" s="13">
        <v>45271.333333333336</v>
      </c>
      <c r="G229" s="13">
        <v>45271.6875</v>
      </c>
      <c r="H229" s="15">
        <v>8</v>
      </c>
      <c r="I229" s="2" t="str">
        <f t="shared" si="15"/>
        <v>Posted to HRMS</v>
      </c>
      <c r="J229" s="18" t="str">
        <f>"On-site 24/7 Premium Pay"</f>
        <v>On-site 24/7 Premium Pay</v>
      </c>
      <c r="K229" s="32" t="str">
        <f>"WSH-CENT/SS WORKER"</f>
        <v>WSH-CENT/SS WORKER</v>
      </c>
      <c r="L229" s="47" t="s">
        <v>33</v>
      </c>
      <c r="M229" s="17">
        <v>5</v>
      </c>
      <c r="N229" s="16" t="s">
        <v>26</v>
      </c>
      <c r="O229" s="17" t="s">
        <v>24</v>
      </c>
      <c r="P229" s="17" t="s">
        <v>24</v>
      </c>
      <c r="Q229" s="17" t="s">
        <v>24</v>
      </c>
      <c r="R229" s="17" t="s">
        <v>24</v>
      </c>
      <c r="S229" s="17" t="s">
        <v>24</v>
      </c>
      <c r="T229" s="17" t="s">
        <v>24</v>
      </c>
      <c r="U229" s="25"/>
    </row>
    <row r="230" spans="1:21" ht="15" thickBot="1" x14ac:dyDescent="0.4">
      <c r="A230" s="31">
        <v>55890499</v>
      </c>
      <c r="B230" s="2" t="str">
        <f t="shared" si="14"/>
        <v>Daniel Kresse</v>
      </c>
      <c r="C230" s="2">
        <v>20012618</v>
      </c>
      <c r="D230" s="3">
        <v>45272.533055555556</v>
      </c>
      <c r="E230" s="14">
        <v>45271</v>
      </c>
      <c r="F230" s="13">
        <v>45271.708333333336</v>
      </c>
      <c r="G230" s="13">
        <v>45271.833333333336</v>
      </c>
      <c r="H230" s="15">
        <v>3</v>
      </c>
      <c r="I230" s="2" t="str">
        <f t="shared" si="15"/>
        <v>Posted to HRMS</v>
      </c>
      <c r="J230" s="18" t="str">
        <f>"Extra Hours Worked"</f>
        <v>Extra Hours Worked</v>
      </c>
      <c r="K230" s="32" t="str">
        <f>"WSH-COAS SOCIAL WORK"</f>
        <v>WSH-COAS SOCIAL WORK</v>
      </c>
      <c r="L230" s="47" t="s">
        <v>33</v>
      </c>
      <c r="M230" s="17">
        <v>5</v>
      </c>
      <c r="N230" s="16" t="s">
        <v>31</v>
      </c>
      <c r="O230" s="17">
        <v>3</v>
      </c>
      <c r="P230" s="17" t="s">
        <v>25</v>
      </c>
      <c r="Q230" s="17">
        <v>1200</v>
      </c>
      <c r="R230" s="17">
        <v>50.53</v>
      </c>
      <c r="S230" s="17">
        <v>52.95</v>
      </c>
      <c r="T230" s="17">
        <f>(R230*O230)+(S230*O230)</f>
        <v>310.44000000000005</v>
      </c>
      <c r="U230" s="25"/>
    </row>
    <row r="231" spans="1:21" ht="15" hidden="1" thickBot="1" x14ac:dyDescent="0.4">
      <c r="A231" s="31">
        <v>55888355</v>
      </c>
      <c r="B231" s="2" t="str">
        <f t="shared" si="14"/>
        <v>Daniel Kresse</v>
      </c>
      <c r="C231" s="2">
        <v>20012618</v>
      </c>
      <c r="D231" s="3">
        <v>45272.411192129628</v>
      </c>
      <c r="E231" s="14">
        <v>45272</v>
      </c>
      <c r="F231" s="13">
        <v>45272.333333333336</v>
      </c>
      <c r="G231" s="13">
        <v>45272.6875</v>
      </c>
      <c r="H231" s="15">
        <v>8</v>
      </c>
      <c r="I231" s="2" t="str">
        <f t="shared" si="15"/>
        <v>Posted to HRMS</v>
      </c>
      <c r="J231" s="18" t="str">
        <f>"On-site 24/7 Premium Pay"</f>
        <v>On-site 24/7 Premium Pay</v>
      </c>
      <c r="K231" s="32" t="str">
        <f t="shared" ref="K231:K236" si="16">"WSH-CENT/SS WORKER"</f>
        <v>WSH-CENT/SS WORKER</v>
      </c>
      <c r="L231" s="47" t="s">
        <v>33</v>
      </c>
      <c r="M231" s="17">
        <v>5</v>
      </c>
      <c r="N231" s="16" t="s">
        <v>26</v>
      </c>
      <c r="O231" s="17" t="s">
        <v>24</v>
      </c>
      <c r="P231" s="17" t="s">
        <v>24</v>
      </c>
      <c r="Q231" s="17" t="s">
        <v>24</v>
      </c>
      <c r="R231" s="17" t="s">
        <v>24</v>
      </c>
      <c r="S231" s="17" t="s">
        <v>24</v>
      </c>
      <c r="T231" s="17" t="s">
        <v>24</v>
      </c>
      <c r="U231" s="25"/>
    </row>
    <row r="232" spans="1:21" ht="15" hidden="1" thickBot="1" x14ac:dyDescent="0.4">
      <c r="A232" s="31">
        <v>55908263</v>
      </c>
      <c r="B232" s="2" t="str">
        <f t="shared" si="14"/>
        <v>Daniel Kresse</v>
      </c>
      <c r="C232" s="2">
        <v>20012618</v>
      </c>
      <c r="D232" s="3">
        <v>45273.553888888891</v>
      </c>
      <c r="E232" s="14">
        <v>45273</v>
      </c>
      <c r="F232" s="13">
        <v>45273.333333333336</v>
      </c>
      <c r="G232" s="13">
        <v>45273.6875</v>
      </c>
      <c r="H232" s="15">
        <v>8</v>
      </c>
      <c r="I232" s="2" t="str">
        <f t="shared" si="15"/>
        <v>Posted to HRMS</v>
      </c>
      <c r="J232" s="18" t="str">
        <f>"On-site 24/7 Premium Pay"</f>
        <v>On-site 24/7 Premium Pay</v>
      </c>
      <c r="K232" s="32" t="str">
        <f t="shared" si="16"/>
        <v>WSH-CENT/SS WORKER</v>
      </c>
      <c r="L232" s="47" t="s">
        <v>78</v>
      </c>
      <c r="M232" s="17">
        <v>8</v>
      </c>
      <c r="N232" s="16" t="s">
        <v>26</v>
      </c>
      <c r="O232" s="17" t="s">
        <v>24</v>
      </c>
      <c r="P232" s="17" t="s">
        <v>24</v>
      </c>
      <c r="Q232" s="17" t="s">
        <v>24</v>
      </c>
      <c r="R232" s="17" t="s">
        <v>24</v>
      </c>
      <c r="S232" s="17" t="s">
        <v>24</v>
      </c>
      <c r="T232" s="17" t="s">
        <v>24</v>
      </c>
      <c r="U232" s="25"/>
    </row>
    <row r="233" spans="1:21" ht="15" hidden="1" thickBot="1" x14ac:dyDescent="0.4">
      <c r="A233" s="31">
        <v>56433513</v>
      </c>
      <c r="B233" s="2" t="str">
        <f t="shared" si="14"/>
        <v>Daniel Kresse</v>
      </c>
      <c r="C233" s="2">
        <v>20012618</v>
      </c>
      <c r="D233" s="3">
        <v>45303.542118055557</v>
      </c>
      <c r="E233" s="14">
        <v>45293</v>
      </c>
      <c r="F233" s="13">
        <v>45293.333333333336</v>
      </c>
      <c r="G233" s="13">
        <v>45293.6875</v>
      </c>
      <c r="H233" s="15">
        <v>8</v>
      </c>
      <c r="I233" s="2" t="str">
        <f t="shared" si="15"/>
        <v>Posted to HRMS</v>
      </c>
      <c r="J233" s="18" t="str">
        <f>"Regular Hours Worked (full time/salary)"</f>
        <v>Regular Hours Worked (full time/salary)</v>
      </c>
      <c r="K233" s="32" t="str">
        <f t="shared" si="16"/>
        <v>WSH-CENT/SS WORKER</v>
      </c>
      <c r="L233" s="47" t="s">
        <v>43</v>
      </c>
      <c r="M233" s="17">
        <v>7</v>
      </c>
      <c r="N233" s="16" t="s">
        <v>26</v>
      </c>
      <c r="O233" s="17" t="s">
        <v>24</v>
      </c>
      <c r="P233" s="17" t="s">
        <v>24</v>
      </c>
      <c r="Q233" s="17" t="s">
        <v>24</v>
      </c>
      <c r="R233" s="17" t="s">
        <v>24</v>
      </c>
      <c r="S233" s="17" t="s">
        <v>24</v>
      </c>
      <c r="T233" s="17" t="s">
        <v>24</v>
      </c>
      <c r="U233" s="25"/>
    </row>
    <row r="234" spans="1:21" ht="15" hidden="1" thickBot="1" x14ac:dyDescent="0.4">
      <c r="A234" s="31">
        <v>56433501</v>
      </c>
      <c r="B234" s="2" t="str">
        <f t="shared" si="14"/>
        <v>Daniel Kresse</v>
      </c>
      <c r="C234" s="2">
        <v>20012618</v>
      </c>
      <c r="D234" s="3">
        <v>45303.541828703703</v>
      </c>
      <c r="E234" s="14">
        <v>45294</v>
      </c>
      <c r="F234" s="13">
        <v>45294.333333333336</v>
      </c>
      <c r="G234" s="13">
        <v>45294.6875</v>
      </c>
      <c r="H234" s="15">
        <v>8</v>
      </c>
      <c r="I234" s="2" t="str">
        <f t="shared" si="15"/>
        <v>Posted to HRMS</v>
      </c>
      <c r="J234" s="18" t="str">
        <f>"On-site 24/7 Premium Pay"</f>
        <v>On-site 24/7 Premium Pay</v>
      </c>
      <c r="K234" s="32" t="str">
        <f t="shared" si="16"/>
        <v>WSH-CENT/SS WORKER</v>
      </c>
      <c r="L234" s="47" t="s">
        <v>43</v>
      </c>
      <c r="M234" s="17">
        <v>7</v>
      </c>
      <c r="N234" s="16" t="s">
        <v>26</v>
      </c>
      <c r="O234" s="17" t="s">
        <v>24</v>
      </c>
      <c r="P234" s="17" t="s">
        <v>24</v>
      </c>
      <c r="Q234" s="17" t="s">
        <v>24</v>
      </c>
      <c r="R234" s="17" t="s">
        <v>24</v>
      </c>
      <c r="S234" s="17" t="s">
        <v>24</v>
      </c>
      <c r="T234" s="17" t="s">
        <v>24</v>
      </c>
      <c r="U234" s="25"/>
    </row>
    <row r="235" spans="1:21" ht="15" hidden="1" thickBot="1" x14ac:dyDescent="0.4">
      <c r="A235" s="31">
        <v>56433505</v>
      </c>
      <c r="B235" s="2" t="str">
        <f t="shared" si="14"/>
        <v>Daniel Kresse</v>
      </c>
      <c r="C235" s="2">
        <v>20012618</v>
      </c>
      <c r="D235" s="3">
        <v>45303.541875000003</v>
      </c>
      <c r="E235" s="14">
        <v>45295</v>
      </c>
      <c r="F235" s="13">
        <v>45295.333333333336</v>
      </c>
      <c r="G235" s="13">
        <v>45295.6875</v>
      </c>
      <c r="H235" s="15">
        <v>8</v>
      </c>
      <c r="I235" s="2" t="str">
        <f t="shared" si="15"/>
        <v>Posted to HRMS</v>
      </c>
      <c r="J235" s="18" t="str">
        <f>"On-site 24/7 Premium Pay"</f>
        <v>On-site 24/7 Premium Pay</v>
      </c>
      <c r="K235" s="32" t="str">
        <f t="shared" si="16"/>
        <v>WSH-CENT/SS WORKER</v>
      </c>
      <c r="L235" s="47" t="s">
        <v>27</v>
      </c>
      <c r="M235" s="17" t="s">
        <v>24</v>
      </c>
      <c r="N235" s="16" t="s">
        <v>24</v>
      </c>
      <c r="O235" s="17" t="s">
        <v>24</v>
      </c>
      <c r="P235" s="17" t="s">
        <v>24</v>
      </c>
      <c r="Q235" s="17" t="s">
        <v>24</v>
      </c>
      <c r="R235" s="17" t="s">
        <v>24</v>
      </c>
      <c r="S235" s="17" t="s">
        <v>24</v>
      </c>
      <c r="T235" s="17" t="s">
        <v>24</v>
      </c>
      <c r="U235" s="25"/>
    </row>
    <row r="236" spans="1:21" ht="15" hidden="1" thickBot="1" x14ac:dyDescent="0.4">
      <c r="A236" s="31">
        <v>56433506</v>
      </c>
      <c r="B236" s="2" t="str">
        <f t="shared" si="14"/>
        <v>Daniel Kresse</v>
      </c>
      <c r="C236" s="2">
        <v>20012618</v>
      </c>
      <c r="D236" s="3">
        <v>45303.541886574072</v>
      </c>
      <c r="E236" s="14">
        <v>45296</v>
      </c>
      <c r="F236" s="13">
        <v>45296.333333333336</v>
      </c>
      <c r="G236" s="13">
        <v>45296.6875</v>
      </c>
      <c r="H236" s="15">
        <v>8</v>
      </c>
      <c r="I236" s="2" t="str">
        <f t="shared" si="15"/>
        <v>Posted to HRMS</v>
      </c>
      <c r="J236" s="18" t="str">
        <f>"On-site 24/7 Premium Pay"</f>
        <v>On-site 24/7 Premium Pay</v>
      </c>
      <c r="K236" s="32" t="str">
        <f t="shared" si="16"/>
        <v>WSH-CENT/SS WORKER</v>
      </c>
      <c r="L236" s="47" t="s">
        <v>43</v>
      </c>
      <c r="M236" s="17">
        <v>7</v>
      </c>
      <c r="N236" s="16" t="s">
        <v>26</v>
      </c>
      <c r="O236" s="17" t="s">
        <v>24</v>
      </c>
      <c r="P236" s="17" t="s">
        <v>24</v>
      </c>
      <c r="Q236" s="17" t="s">
        <v>24</v>
      </c>
      <c r="R236" s="17" t="s">
        <v>24</v>
      </c>
      <c r="S236" s="17" t="s">
        <v>24</v>
      </c>
      <c r="T236" s="17" t="s">
        <v>24</v>
      </c>
      <c r="U236" s="25"/>
    </row>
    <row r="237" spans="1:21" ht="15" hidden="1" thickBot="1" x14ac:dyDescent="0.4">
      <c r="A237" s="31">
        <v>56433516</v>
      </c>
      <c r="B237" s="2" t="str">
        <f t="shared" si="14"/>
        <v>Daniel Kresse</v>
      </c>
      <c r="C237" s="2">
        <v>20012618</v>
      </c>
      <c r="D237" s="3">
        <v>45303.542199074072</v>
      </c>
      <c r="E237" s="14">
        <v>45297</v>
      </c>
      <c r="F237" s="14">
        <v>45297</v>
      </c>
      <c r="G237" s="13">
        <v>45297.999305555553</v>
      </c>
      <c r="H237" s="15">
        <v>0</v>
      </c>
      <c r="I237" s="2" t="str">
        <f t="shared" si="15"/>
        <v>Posted to HRMS</v>
      </c>
      <c r="J237" s="18" t="str">
        <f>"Marked As Day Off"</f>
        <v>Marked As Day Off</v>
      </c>
      <c r="K237" s="32" t="str">
        <f>"N/A"</f>
        <v>N/A</v>
      </c>
      <c r="L237" s="47" t="s">
        <v>43</v>
      </c>
      <c r="M237" s="17">
        <v>7</v>
      </c>
      <c r="N237" s="16" t="s">
        <v>26</v>
      </c>
      <c r="O237" s="17" t="s">
        <v>24</v>
      </c>
      <c r="P237" s="17" t="s">
        <v>24</v>
      </c>
      <c r="Q237" s="17" t="s">
        <v>24</v>
      </c>
      <c r="R237" s="17" t="s">
        <v>24</v>
      </c>
      <c r="S237" s="17" t="s">
        <v>24</v>
      </c>
      <c r="T237" s="17" t="s">
        <v>24</v>
      </c>
      <c r="U237" s="25"/>
    </row>
    <row r="238" spans="1:21" ht="15" hidden="1" thickBot="1" x14ac:dyDescent="0.4">
      <c r="A238" s="31">
        <v>56433517</v>
      </c>
      <c r="B238" s="2" t="str">
        <f t="shared" si="14"/>
        <v>Daniel Kresse</v>
      </c>
      <c r="C238" s="2">
        <v>20012618</v>
      </c>
      <c r="D238" s="3">
        <v>45303.542199074072</v>
      </c>
      <c r="E238" s="14">
        <v>45298</v>
      </c>
      <c r="F238" s="14">
        <v>45298</v>
      </c>
      <c r="G238" s="13">
        <v>45298.999305555553</v>
      </c>
      <c r="H238" s="15">
        <v>0</v>
      </c>
      <c r="I238" s="2" t="str">
        <f t="shared" si="15"/>
        <v>Posted to HRMS</v>
      </c>
      <c r="J238" s="18" t="str">
        <f>"Marked As Day Off"</f>
        <v>Marked As Day Off</v>
      </c>
      <c r="K238" s="32" t="str">
        <f>"N/A"</f>
        <v>N/A</v>
      </c>
      <c r="L238" s="47" t="s">
        <v>27</v>
      </c>
      <c r="M238" s="17" t="s">
        <v>24</v>
      </c>
      <c r="N238" s="16" t="s">
        <v>24</v>
      </c>
      <c r="O238" s="17" t="s">
        <v>24</v>
      </c>
      <c r="P238" s="17" t="s">
        <v>24</v>
      </c>
      <c r="Q238" s="17" t="s">
        <v>24</v>
      </c>
      <c r="R238" s="17" t="s">
        <v>24</v>
      </c>
      <c r="S238" s="17" t="s">
        <v>24</v>
      </c>
      <c r="T238" s="17" t="s">
        <v>24</v>
      </c>
      <c r="U238" s="25"/>
    </row>
    <row r="239" spans="1:21" ht="15" hidden="1" thickBot="1" x14ac:dyDescent="0.4">
      <c r="A239" s="31">
        <v>56433507</v>
      </c>
      <c r="B239" s="2" t="str">
        <f t="shared" si="14"/>
        <v>Daniel Kresse</v>
      </c>
      <c r="C239" s="2">
        <v>20012618</v>
      </c>
      <c r="D239" s="3">
        <v>45303.541921296295</v>
      </c>
      <c r="E239" s="14">
        <v>45299</v>
      </c>
      <c r="F239" s="13">
        <v>45299.333333333336</v>
      </c>
      <c r="G239" s="13">
        <v>45299.6875</v>
      </c>
      <c r="H239" s="15">
        <v>8</v>
      </c>
      <c r="I239" s="2" t="str">
        <f t="shared" si="15"/>
        <v>Posted to HRMS</v>
      </c>
      <c r="J239" s="18" t="str">
        <f>"On-site 24/7 Premium Pay"</f>
        <v>On-site 24/7 Premium Pay</v>
      </c>
      <c r="K239" s="32" t="str">
        <f>"WSH-CENT/SS WORKER"</f>
        <v>WSH-CENT/SS WORKER</v>
      </c>
      <c r="L239" s="47" t="s">
        <v>27</v>
      </c>
      <c r="M239" s="17" t="s">
        <v>24</v>
      </c>
      <c r="N239" s="16" t="s">
        <v>24</v>
      </c>
      <c r="O239" s="17" t="s">
        <v>24</v>
      </c>
      <c r="P239" s="17" t="s">
        <v>24</v>
      </c>
      <c r="Q239" s="17" t="s">
        <v>24</v>
      </c>
      <c r="R239" s="17" t="s">
        <v>24</v>
      </c>
      <c r="S239" s="17" t="s">
        <v>24</v>
      </c>
      <c r="T239" s="17" t="s">
        <v>24</v>
      </c>
      <c r="U239" s="25"/>
    </row>
    <row r="240" spans="1:21" ht="15" hidden="1" thickBot="1" x14ac:dyDescent="0.4">
      <c r="A240" s="31">
        <v>56433508</v>
      </c>
      <c r="B240" s="2" t="str">
        <f t="shared" si="14"/>
        <v>Daniel Kresse</v>
      </c>
      <c r="C240" s="2">
        <v>20012618</v>
      </c>
      <c r="D240" s="3">
        <v>45303.541932870372</v>
      </c>
      <c r="E240" s="14">
        <v>45300</v>
      </c>
      <c r="F240" s="13">
        <v>45300.333333333336</v>
      </c>
      <c r="G240" s="13">
        <v>45300.6875</v>
      </c>
      <c r="H240" s="15">
        <v>8</v>
      </c>
      <c r="I240" s="2" t="str">
        <f t="shared" si="15"/>
        <v>Posted to HRMS</v>
      </c>
      <c r="J240" s="18" t="str">
        <f>"Regular Hours Worked (full time/salary)"</f>
        <v>Regular Hours Worked (full time/salary)</v>
      </c>
      <c r="K240" s="32" t="str">
        <f>"WSH-CENT/SS WORKER"</f>
        <v>WSH-CENT/SS WORKER</v>
      </c>
      <c r="L240" s="47" t="s">
        <v>27</v>
      </c>
      <c r="M240" s="17" t="s">
        <v>24</v>
      </c>
      <c r="N240" s="16" t="s">
        <v>24</v>
      </c>
      <c r="O240" s="17" t="s">
        <v>24</v>
      </c>
      <c r="P240" s="17" t="s">
        <v>24</v>
      </c>
      <c r="Q240" s="17" t="s">
        <v>24</v>
      </c>
      <c r="R240" s="17" t="s">
        <v>24</v>
      </c>
      <c r="S240" s="17" t="s">
        <v>24</v>
      </c>
      <c r="T240" s="17" t="s">
        <v>24</v>
      </c>
      <c r="U240" s="25"/>
    </row>
    <row r="241" spans="1:21" ht="15" hidden="1" thickBot="1" x14ac:dyDescent="0.4">
      <c r="A241" s="31">
        <v>56433509</v>
      </c>
      <c r="B241" s="2" t="str">
        <f t="shared" si="14"/>
        <v>Daniel Kresse</v>
      </c>
      <c r="C241" s="2">
        <v>20012618</v>
      </c>
      <c r="D241" s="3">
        <v>45303.541956018518</v>
      </c>
      <c r="E241" s="14">
        <v>45301</v>
      </c>
      <c r="F241" s="13">
        <v>45301.333333333336</v>
      </c>
      <c r="G241" s="13">
        <v>45301.6875</v>
      </c>
      <c r="H241" s="15">
        <v>8</v>
      </c>
      <c r="I241" s="2" t="str">
        <f t="shared" si="15"/>
        <v>Posted to HRMS</v>
      </c>
      <c r="J241" s="18" t="str">
        <f>"On-site 24/7 Premium Pay"</f>
        <v>On-site 24/7 Premium Pay</v>
      </c>
      <c r="K241" s="32" t="str">
        <f>"WSH-CENT/SS WORKER"</f>
        <v>WSH-CENT/SS WORKER</v>
      </c>
      <c r="L241" s="47" t="s">
        <v>44</v>
      </c>
      <c r="M241" s="17">
        <v>8</v>
      </c>
      <c r="N241" s="16" t="s">
        <v>26</v>
      </c>
      <c r="O241" s="17" t="s">
        <v>24</v>
      </c>
      <c r="P241" s="17" t="s">
        <v>24</v>
      </c>
      <c r="Q241" s="17" t="s">
        <v>24</v>
      </c>
      <c r="R241" s="17" t="s">
        <v>24</v>
      </c>
      <c r="S241" s="17" t="s">
        <v>24</v>
      </c>
      <c r="T241" s="17" t="s">
        <v>24</v>
      </c>
      <c r="U241" s="25"/>
    </row>
    <row r="242" spans="1:21" ht="15" hidden="1" thickBot="1" x14ac:dyDescent="0.4">
      <c r="A242" s="31">
        <v>56433510</v>
      </c>
      <c r="B242" s="2" t="str">
        <f t="shared" si="14"/>
        <v>Daniel Kresse</v>
      </c>
      <c r="C242" s="2">
        <v>20012618</v>
      </c>
      <c r="D242" s="3">
        <v>45303.541967592595</v>
      </c>
      <c r="E242" s="14">
        <v>45302</v>
      </c>
      <c r="F242" s="13">
        <v>45302.333333333336</v>
      </c>
      <c r="G242" s="13">
        <v>45302.6875</v>
      </c>
      <c r="H242" s="15">
        <v>8</v>
      </c>
      <c r="I242" s="2" t="str">
        <f t="shared" si="15"/>
        <v>Posted to HRMS</v>
      </c>
      <c r="J242" s="18" t="str">
        <f>"On-site 24/7 Premium Pay"</f>
        <v>On-site 24/7 Premium Pay</v>
      </c>
      <c r="K242" s="32" t="str">
        <f>"WSH-CENT/SS WORKER"</f>
        <v>WSH-CENT/SS WORKER</v>
      </c>
      <c r="L242" s="47" t="s">
        <v>44</v>
      </c>
      <c r="M242" s="17">
        <v>8</v>
      </c>
      <c r="N242" s="16" t="s">
        <v>26</v>
      </c>
      <c r="O242" s="17" t="s">
        <v>24</v>
      </c>
      <c r="P242" s="17" t="s">
        <v>24</v>
      </c>
      <c r="Q242" s="17" t="s">
        <v>24</v>
      </c>
      <c r="R242" s="17" t="s">
        <v>24</v>
      </c>
      <c r="S242" s="17" t="s">
        <v>24</v>
      </c>
      <c r="T242" s="17" t="s">
        <v>24</v>
      </c>
      <c r="U242" s="25"/>
    </row>
    <row r="243" spans="1:21" ht="18" customHeight="1" thickBot="1" x14ac:dyDescent="0.4">
      <c r="A243" s="31">
        <v>56433511</v>
      </c>
      <c r="B243" s="2" t="str">
        <f t="shared" si="14"/>
        <v>Daniel Kresse</v>
      </c>
      <c r="C243" s="2">
        <v>20012618</v>
      </c>
      <c r="D243" s="3">
        <v>45303.541990740741</v>
      </c>
      <c r="E243" s="14">
        <v>45303</v>
      </c>
      <c r="F243" s="13">
        <v>45303.333333333336</v>
      </c>
      <c r="G243" s="13">
        <v>45303.6875</v>
      </c>
      <c r="H243" s="15">
        <v>8</v>
      </c>
      <c r="I243" s="2" t="str">
        <f t="shared" si="15"/>
        <v>Posted to HRMS</v>
      </c>
      <c r="J243" s="18" t="str">
        <f>"On-site 24/7 Premium Pay"</f>
        <v>On-site 24/7 Premium Pay</v>
      </c>
      <c r="K243" s="32" t="str">
        <f>"WSH-CENT/SS WORKER"</f>
        <v>WSH-CENT/SS WORKER</v>
      </c>
      <c r="L243" s="47" t="s">
        <v>64</v>
      </c>
      <c r="M243" s="17">
        <v>15.5</v>
      </c>
      <c r="N243" s="16" t="s">
        <v>31</v>
      </c>
      <c r="O243" s="17">
        <v>0.5</v>
      </c>
      <c r="P243" s="17" t="s">
        <v>70</v>
      </c>
      <c r="Q243" s="17">
        <v>1200</v>
      </c>
      <c r="R243" s="17">
        <v>50.53</v>
      </c>
      <c r="S243" s="17">
        <v>52.95</v>
      </c>
      <c r="T243" s="17">
        <f>(R243*O243)+(S243*O243)</f>
        <v>51.74</v>
      </c>
      <c r="U243" s="26" t="s">
        <v>79</v>
      </c>
    </row>
    <row r="244" spans="1:21" ht="15" hidden="1" thickBot="1" x14ac:dyDescent="0.4">
      <c r="A244" s="31">
        <v>56433518</v>
      </c>
      <c r="B244" s="2" t="str">
        <f t="shared" si="14"/>
        <v>Daniel Kresse</v>
      </c>
      <c r="C244" s="2">
        <v>20012618</v>
      </c>
      <c r="D244" s="3">
        <v>45303.542222222219</v>
      </c>
      <c r="E244" s="14">
        <v>45304</v>
      </c>
      <c r="F244" s="14">
        <v>45304</v>
      </c>
      <c r="G244" s="13">
        <v>45304.999305555553</v>
      </c>
      <c r="H244" s="15">
        <v>0</v>
      </c>
      <c r="I244" s="2" t="str">
        <f t="shared" si="15"/>
        <v>Posted to HRMS</v>
      </c>
      <c r="J244" s="18" t="str">
        <f>"Marked As Day Off"</f>
        <v>Marked As Day Off</v>
      </c>
      <c r="K244" s="32" t="str">
        <f>"N/A"</f>
        <v>N/A</v>
      </c>
      <c r="L244" s="47" t="s">
        <v>45</v>
      </c>
      <c r="M244" s="17">
        <v>10</v>
      </c>
      <c r="N244" s="16" t="s">
        <v>26</v>
      </c>
      <c r="O244" s="17" t="s">
        <v>24</v>
      </c>
      <c r="P244" s="17" t="s">
        <v>24</v>
      </c>
      <c r="Q244" s="17" t="s">
        <v>24</v>
      </c>
      <c r="R244" s="17" t="s">
        <v>24</v>
      </c>
      <c r="S244" s="17" t="s">
        <v>24</v>
      </c>
      <c r="T244" s="17" t="s">
        <v>24</v>
      </c>
      <c r="U244" s="25"/>
    </row>
    <row r="245" spans="1:21" ht="15" hidden="1" thickBot="1" x14ac:dyDescent="0.4">
      <c r="A245" s="31">
        <v>56433519</v>
      </c>
      <c r="B245" s="2" t="str">
        <f t="shared" si="14"/>
        <v>Daniel Kresse</v>
      </c>
      <c r="C245" s="2">
        <v>20012618</v>
      </c>
      <c r="D245" s="3">
        <v>45303.542245370372</v>
      </c>
      <c r="E245" s="14">
        <v>45305</v>
      </c>
      <c r="F245" s="14">
        <v>45305</v>
      </c>
      <c r="G245" s="13">
        <v>45305.999305555553</v>
      </c>
      <c r="H245" s="15">
        <v>0</v>
      </c>
      <c r="I245" s="2" t="str">
        <f t="shared" si="15"/>
        <v>Posted to HRMS</v>
      </c>
      <c r="J245" s="18" t="str">
        <f>"Marked As Day Off"</f>
        <v>Marked As Day Off</v>
      </c>
      <c r="K245" s="32" t="str">
        <f>"N/A"</f>
        <v>N/A</v>
      </c>
      <c r="L245" s="47" t="s">
        <v>39</v>
      </c>
      <c r="M245" s="17">
        <v>12</v>
      </c>
      <c r="N245" s="16" t="s">
        <v>26</v>
      </c>
      <c r="O245" s="17" t="s">
        <v>24</v>
      </c>
      <c r="P245" s="17" t="s">
        <v>24</v>
      </c>
      <c r="Q245" s="17" t="s">
        <v>24</v>
      </c>
      <c r="R245" s="17" t="s">
        <v>24</v>
      </c>
      <c r="S245" s="17" t="s">
        <v>24</v>
      </c>
      <c r="T245" s="17" t="s">
        <v>24</v>
      </c>
      <c r="U245" s="25"/>
    </row>
    <row r="246" spans="1:21" ht="15" hidden="1" thickBot="1" x14ac:dyDescent="0.4">
      <c r="A246" s="31">
        <v>56686593</v>
      </c>
      <c r="B246" s="2" t="str">
        <f t="shared" si="14"/>
        <v>Daniel Kresse</v>
      </c>
      <c r="C246" s="2">
        <v>20012618</v>
      </c>
      <c r="D246" s="3">
        <v>45317.455439814818</v>
      </c>
      <c r="E246" s="14">
        <v>45307</v>
      </c>
      <c r="F246" s="13">
        <v>45307.333333333336</v>
      </c>
      <c r="G246" s="13">
        <v>45307.6875</v>
      </c>
      <c r="H246" s="15">
        <v>8</v>
      </c>
      <c r="I246" s="2" t="str">
        <f t="shared" si="15"/>
        <v>Posted to HRMS</v>
      </c>
      <c r="J246" s="18" t="str">
        <f>"Regular Hours Worked (full time/salary)"</f>
        <v>Regular Hours Worked (full time/salary)</v>
      </c>
      <c r="K246" s="32" t="str">
        <f t="shared" ref="K246:K252" si="17">"WSH-CENT/SS WORKER"</f>
        <v>WSH-CENT/SS WORKER</v>
      </c>
      <c r="L246" s="47" t="s">
        <v>27</v>
      </c>
      <c r="M246" s="17" t="s">
        <v>24</v>
      </c>
      <c r="N246" s="16" t="s">
        <v>24</v>
      </c>
      <c r="O246" s="17" t="s">
        <v>24</v>
      </c>
      <c r="P246" s="17" t="s">
        <v>24</v>
      </c>
      <c r="Q246" s="17" t="s">
        <v>24</v>
      </c>
      <c r="R246" s="17" t="s">
        <v>24</v>
      </c>
      <c r="S246" s="17" t="s">
        <v>24</v>
      </c>
      <c r="T246" s="17" t="s">
        <v>24</v>
      </c>
      <c r="U246" s="25"/>
    </row>
    <row r="247" spans="1:21" ht="15" hidden="1" thickBot="1" x14ac:dyDescent="0.4">
      <c r="A247" s="31">
        <v>56686572</v>
      </c>
      <c r="B247" s="2" t="str">
        <f t="shared" si="14"/>
        <v>Daniel Kresse</v>
      </c>
      <c r="C247" s="2">
        <v>20012618</v>
      </c>
      <c r="D247" s="3">
        <v>45317.454988425925</v>
      </c>
      <c r="E247" s="14">
        <v>45308</v>
      </c>
      <c r="F247" s="13">
        <v>45308.333333333336</v>
      </c>
      <c r="G247" s="13">
        <v>45308.6875</v>
      </c>
      <c r="H247" s="15">
        <v>8</v>
      </c>
      <c r="I247" s="2" t="str">
        <f>"Canceled"</f>
        <v>Canceled</v>
      </c>
      <c r="J247" s="18" t="str">
        <f>"Regular Hours Worked (full time/salary)"</f>
        <v>Regular Hours Worked (full time/salary)</v>
      </c>
      <c r="K247" s="32" t="str">
        <f t="shared" si="17"/>
        <v>WSH-CENT/SS WORKER</v>
      </c>
      <c r="L247" s="47"/>
      <c r="M247" s="17"/>
      <c r="N247" s="16"/>
      <c r="O247" s="17"/>
      <c r="P247" s="17"/>
      <c r="Q247" s="17"/>
      <c r="R247" s="17"/>
      <c r="S247" s="17"/>
      <c r="T247" s="17"/>
      <c r="U247" s="25" t="s">
        <v>82</v>
      </c>
    </row>
    <row r="248" spans="1:21" ht="15" hidden="1" thickBot="1" x14ac:dyDescent="0.4">
      <c r="A248" s="31">
        <v>56686581</v>
      </c>
      <c r="B248" s="2" t="str">
        <f t="shared" si="14"/>
        <v>Daniel Kresse</v>
      </c>
      <c r="C248" s="2">
        <v>20012618</v>
      </c>
      <c r="D248" s="3">
        <v>45317.455196759256</v>
      </c>
      <c r="E248" s="14">
        <v>45308</v>
      </c>
      <c r="F248" s="13">
        <v>45308.333333333336</v>
      </c>
      <c r="G248" s="13">
        <v>45308.6875</v>
      </c>
      <c r="H248" s="15">
        <v>8</v>
      </c>
      <c r="I248" s="2" t="str">
        <f>"Posted to HRMS"</f>
        <v>Posted to HRMS</v>
      </c>
      <c r="J248" s="18" t="str">
        <f>"On-site 24/7 Premium Pay"</f>
        <v>On-site 24/7 Premium Pay</v>
      </c>
      <c r="K248" s="32" t="str">
        <f t="shared" si="17"/>
        <v>WSH-CENT/SS WORKER</v>
      </c>
      <c r="L248" s="47" t="s">
        <v>43</v>
      </c>
      <c r="M248" s="17">
        <v>7</v>
      </c>
      <c r="N248" s="16" t="s">
        <v>26</v>
      </c>
      <c r="O248" s="17" t="s">
        <v>24</v>
      </c>
      <c r="P248" s="17" t="s">
        <v>24</v>
      </c>
      <c r="Q248" s="17" t="s">
        <v>24</v>
      </c>
      <c r="R248" s="17" t="s">
        <v>24</v>
      </c>
      <c r="S248" s="17" t="s">
        <v>24</v>
      </c>
      <c r="T248" s="17" t="s">
        <v>24</v>
      </c>
      <c r="U248" s="25"/>
    </row>
    <row r="249" spans="1:21" ht="15" hidden="1" thickBot="1" x14ac:dyDescent="0.4">
      <c r="A249" s="31">
        <v>56686573</v>
      </c>
      <c r="B249" s="2" t="str">
        <f t="shared" si="14"/>
        <v>Daniel Kresse</v>
      </c>
      <c r="C249" s="2">
        <v>20012618</v>
      </c>
      <c r="D249" s="3">
        <v>45317.455000000002</v>
      </c>
      <c r="E249" s="14">
        <v>45309</v>
      </c>
      <c r="F249" s="13">
        <v>45309.333333333336</v>
      </c>
      <c r="G249" s="13">
        <v>45309.6875</v>
      </c>
      <c r="H249" s="15">
        <v>8</v>
      </c>
      <c r="I249" s="2" t="str">
        <f>"Canceled"</f>
        <v>Canceled</v>
      </c>
      <c r="J249" s="18" t="str">
        <f>"Regular Hours Worked (full time/salary)"</f>
        <v>Regular Hours Worked (full time/salary)</v>
      </c>
      <c r="K249" s="32" t="str">
        <f t="shared" si="17"/>
        <v>WSH-CENT/SS WORKER</v>
      </c>
      <c r="L249" s="47"/>
      <c r="M249" s="17"/>
      <c r="N249" s="16"/>
      <c r="O249" s="17"/>
      <c r="P249" s="17"/>
      <c r="Q249" s="17"/>
      <c r="R249" s="17"/>
      <c r="S249" s="17"/>
      <c r="T249" s="17"/>
      <c r="U249" s="25" t="s">
        <v>82</v>
      </c>
    </row>
    <row r="250" spans="1:21" ht="15" hidden="1" thickBot="1" x14ac:dyDescent="0.4">
      <c r="A250" s="31">
        <v>56686582</v>
      </c>
      <c r="B250" s="2" t="str">
        <f t="shared" si="14"/>
        <v>Daniel Kresse</v>
      </c>
      <c r="C250" s="2">
        <v>20012618</v>
      </c>
      <c r="D250" s="3">
        <v>45317.455208333333</v>
      </c>
      <c r="E250" s="14">
        <v>45309</v>
      </c>
      <c r="F250" s="13">
        <v>45309.333333333336</v>
      </c>
      <c r="G250" s="13">
        <v>45309.6875</v>
      </c>
      <c r="H250" s="15">
        <v>8</v>
      </c>
      <c r="I250" s="2" t="str">
        <f>"Posted to HRMS"</f>
        <v>Posted to HRMS</v>
      </c>
      <c r="J250" s="18" t="str">
        <f>"On-site 24/7 Premium Pay"</f>
        <v>On-site 24/7 Premium Pay</v>
      </c>
      <c r="K250" s="32" t="str">
        <f t="shared" si="17"/>
        <v>WSH-CENT/SS WORKER</v>
      </c>
      <c r="L250" s="47" t="s">
        <v>43</v>
      </c>
      <c r="M250" s="17">
        <v>7</v>
      </c>
      <c r="N250" s="16" t="s">
        <v>26</v>
      </c>
      <c r="O250" s="17" t="s">
        <v>24</v>
      </c>
      <c r="P250" s="17" t="s">
        <v>24</v>
      </c>
      <c r="Q250" s="17" t="s">
        <v>24</v>
      </c>
      <c r="R250" s="17" t="s">
        <v>24</v>
      </c>
      <c r="S250" s="17" t="s">
        <v>24</v>
      </c>
      <c r="T250" s="17" t="s">
        <v>24</v>
      </c>
      <c r="U250" s="25"/>
    </row>
    <row r="251" spans="1:21" ht="15" hidden="1" thickBot="1" x14ac:dyDescent="0.4">
      <c r="A251" s="31">
        <v>56686574</v>
      </c>
      <c r="B251" s="2" t="str">
        <f t="shared" si="14"/>
        <v>Daniel Kresse</v>
      </c>
      <c r="C251" s="2">
        <v>20012618</v>
      </c>
      <c r="D251" s="3">
        <v>45317.455023148148</v>
      </c>
      <c r="E251" s="14">
        <v>45310</v>
      </c>
      <c r="F251" s="13">
        <v>45310.333333333336</v>
      </c>
      <c r="G251" s="13">
        <v>45310.6875</v>
      </c>
      <c r="H251" s="15">
        <v>8</v>
      </c>
      <c r="I251" s="2" t="str">
        <f>"Canceled"</f>
        <v>Canceled</v>
      </c>
      <c r="J251" s="18" t="str">
        <f>"Regular Hours Worked (full time/salary)"</f>
        <v>Regular Hours Worked (full time/salary)</v>
      </c>
      <c r="K251" s="32" t="str">
        <f t="shared" si="17"/>
        <v>WSH-CENT/SS WORKER</v>
      </c>
      <c r="L251" s="47"/>
      <c r="M251" s="17"/>
      <c r="N251" s="16"/>
      <c r="O251" s="17"/>
      <c r="P251" s="17"/>
      <c r="Q251" s="17"/>
      <c r="R251" s="17"/>
      <c r="S251" s="17"/>
      <c r="T251" s="17"/>
      <c r="U251" s="25" t="s">
        <v>82</v>
      </c>
    </row>
    <row r="252" spans="1:21" ht="15" hidden="1" thickBot="1" x14ac:dyDescent="0.4">
      <c r="A252" s="31">
        <v>56686583</v>
      </c>
      <c r="B252" s="2" t="str">
        <f t="shared" si="14"/>
        <v>Daniel Kresse</v>
      </c>
      <c r="C252" s="2">
        <v>20012618</v>
      </c>
      <c r="D252" s="3">
        <v>45317.45521990741</v>
      </c>
      <c r="E252" s="14">
        <v>45310</v>
      </c>
      <c r="F252" s="13">
        <v>45310.333333333336</v>
      </c>
      <c r="G252" s="13">
        <v>45310.6875</v>
      </c>
      <c r="H252" s="15">
        <v>8</v>
      </c>
      <c r="I252" s="2" t="str">
        <f t="shared" ref="I252:I274" si="18">"Posted to HRMS"</f>
        <v>Posted to HRMS</v>
      </c>
      <c r="J252" s="18" t="str">
        <f>"On-site 24/7 Premium Pay"</f>
        <v>On-site 24/7 Premium Pay</v>
      </c>
      <c r="K252" s="32" t="str">
        <f t="shared" si="17"/>
        <v>WSH-CENT/SS WORKER</v>
      </c>
      <c r="L252" s="47" t="s">
        <v>43</v>
      </c>
      <c r="M252" s="17">
        <v>7</v>
      </c>
      <c r="N252" s="16" t="s">
        <v>26</v>
      </c>
      <c r="O252" s="17" t="s">
        <v>24</v>
      </c>
      <c r="P252" s="17" t="s">
        <v>24</v>
      </c>
      <c r="Q252" s="17" t="s">
        <v>24</v>
      </c>
      <c r="R252" s="17" t="s">
        <v>24</v>
      </c>
      <c r="S252" s="17" t="s">
        <v>24</v>
      </c>
      <c r="T252" s="17" t="s">
        <v>24</v>
      </c>
      <c r="U252" s="25"/>
    </row>
    <row r="253" spans="1:21" ht="15" hidden="1" thickBot="1" x14ac:dyDescent="0.4">
      <c r="A253" s="31">
        <v>56686594</v>
      </c>
      <c r="B253" s="2" t="str">
        <f t="shared" si="14"/>
        <v>Daniel Kresse</v>
      </c>
      <c r="C253" s="2">
        <v>20012618</v>
      </c>
      <c r="D253" s="3">
        <v>45317.455462962964</v>
      </c>
      <c r="E253" s="14">
        <v>45311</v>
      </c>
      <c r="F253" s="14">
        <v>45311</v>
      </c>
      <c r="G253" s="13">
        <v>45311.999305555553</v>
      </c>
      <c r="H253" s="15">
        <v>0</v>
      </c>
      <c r="I253" s="2" t="str">
        <f t="shared" si="18"/>
        <v>Posted to HRMS</v>
      </c>
      <c r="J253" s="18" t="str">
        <f>"Marked As Day Off"</f>
        <v>Marked As Day Off</v>
      </c>
      <c r="K253" s="32" t="str">
        <f>"N/A"</f>
        <v>N/A</v>
      </c>
      <c r="L253" s="47" t="s">
        <v>43</v>
      </c>
      <c r="M253" s="17">
        <v>7</v>
      </c>
      <c r="N253" s="16" t="s">
        <v>26</v>
      </c>
      <c r="O253" s="17" t="s">
        <v>24</v>
      </c>
      <c r="P253" s="17" t="s">
        <v>24</v>
      </c>
      <c r="Q253" s="17" t="s">
        <v>24</v>
      </c>
      <c r="R253" s="17" t="s">
        <v>24</v>
      </c>
      <c r="S253" s="17" t="s">
        <v>24</v>
      </c>
      <c r="T253" s="17" t="s">
        <v>24</v>
      </c>
      <c r="U253" s="25"/>
    </row>
    <row r="254" spans="1:21" ht="15" hidden="1" thickBot="1" x14ac:dyDescent="0.4">
      <c r="A254" s="31">
        <v>56686595</v>
      </c>
      <c r="B254" s="2" t="str">
        <f t="shared" si="14"/>
        <v>Daniel Kresse</v>
      </c>
      <c r="C254" s="2">
        <v>20012618</v>
      </c>
      <c r="D254" s="3">
        <v>45317.455474537041</v>
      </c>
      <c r="E254" s="14">
        <v>45312</v>
      </c>
      <c r="F254" s="14">
        <v>45312</v>
      </c>
      <c r="G254" s="13">
        <v>45312.999305555553</v>
      </c>
      <c r="H254" s="15">
        <v>0</v>
      </c>
      <c r="I254" s="2" t="str">
        <f t="shared" si="18"/>
        <v>Posted to HRMS</v>
      </c>
      <c r="J254" s="18" t="str">
        <f>"Marked As Day Off"</f>
        <v>Marked As Day Off</v>
      </c>
      <c r="K254" s="32" t="str">
        <f>"N/A"</f>
        <v>N/A</v>
      </c>
      <c r="L254" s="47" t="s">
        <v>27</v>
      </c>
      <c r="M254" s="17" t="s">
        <v>24</v>
      </c>
      <c r="N254" s="16" t="s">
        <v>24</v>
      </c>
      <c r="O254" s="17" t="s">
        <v>24</v>
      </c>
      <c r="P254" s="17" t="s">
        <v>24</v>
      </c>
      <c r="Q254" s="17" t="s">
        <v>24</v>
      </c>
      <c r="R254" s="17" t="s">
        <v>24</v>
      </c>
      <c r="S254" s="17" t="s">
        <v>24</v>
      </c>
      <c r="T254" s="17" t="s">
        <v>24</v>
      </c>
      <c r="U254" s="25"/>
    </row>
    <row r="255" spans="1:21" ht="15" hidden="1" thickBot="1" x14ac:dyDescent="0.4">
      <c r="A255" s="31">
        <v>56686585</v>
      </c>
      <c r="B255" s="2" t="str">
        <f t="shared" si="14"/>
        <v>Daniel Kresse</v>
      </c>
      <c r="C255" s="2">
        <v>20012618</v>
      </c>
      <c r="D255" s="3">
        <v>45317.455300925925</v>
      </c>
      <c r="E255" s="14">
        <v>45313</v>
      </c>
      <c r="F255" s="13">
        <v>45313.333333333336</v>
      </c>
      <c r="G255" s="13">
        <v>45313.6875</v>
      </c>
      <c r="H255" s="15">
        <v>8</v>
      </c>
      <c r="I255" s="2" t="str">
        <f t="shared" si="18"/>
        <v>Posted to HRMS</v>
      </c>
      <c r="J255" s="18" t="str">
        <f>"On-site 24/7 Premium Pay"</f>
        <v>On-site 24/7 Premium Pay</v>
      </c>
      <c r="K255" s="32" t="str">
        <f>"WSH-CENT/SS WORKER"</f>
        <v>WSH-CENT/SS WORKER</v>
      </c>
      <c r="L255" s="47" t="s">
        <v>43</v>
      </c>
      <c r="M255" s="17">
        <v>7</v>
      </c>
      <c r="N255" s="16" t="s">
        <v>26</v>
      </c>
      <c r="O255" s="17" t="s">
        <v>24</v>
      </c>
      <c r="P255" s="17" t="s">
        <v>24</v>
      </c>
      <c r="Q255" s="17" t="s">
        <v>24</v>
      </c>
      <c r="R255" s="17" t="s">
        <v>24</v>
      </c>
      <c r="S255" s="17" t="s">
        <v>24</v>
      </c>
      <c r="T255" s="17" t="s">
        <v>24</v>
      </c>
      <c r="U255" s="25"/>
    </row>
    <row r="256" spans="1:21" ht="15" hidden="1" thickBot="1" x14ac:dyDescent="0.4">
      <c r="A256" s="31">
        <v>56686586</v>
      </c>
      <c r="B256" s="2" t="str">
        <f t="shared" si="14"/>
        <v>Daniel Kresse</v>
      </c>
      <c r="C256" s="2">
        <v>20012618</v>
      </c>
      <c r="D256" s="3">
        <v>45317.455312500002</v>
      </c>
      <c r="E256" s="14">
        <v>45314</v>
      </c>
      <c r="F256" s="13">
        <v>45314.333333333336</v>
      </c>
      <c r="G256" s="13">
        <v>45314.6875</v>
      </c>
      <c r="H256" s="15">
        <v>8</v>
      </c>
      <c r="I256" s="2" t="str">
        <f t="shared" si="18"/>
        <v>Posted to HRMS</v>
      </c>
      <c r="J256" s="18" t="str">
        <f>"On-site 24/7 Premium Pay"</f>
        <v>On-site 24/7 Premium Pay</v>
      </c>
      <c r="K256" s="32" t="str">
        <f>"WSH-CENT/SS WORKER"</f>
        <v>WSH-CENT/SS WORKER</v>
      </c>
      <c r="L256" s="47" t="s">
        <v>43</v>
      </c>
      <c r="M256" s="17">
        <v>7</v>
      </c>
      <c r="N256" s="16" t="s">
        <v>26</v>
      </c>
      <c r="O256" s="17" t="s">
        <v>24</v>
      </c>
      <c r="P256" s="17" t="s">
        <v>24</v>
      </c>
      <c r="Q256" s="17" t="s">
        <v>24</v>
      </c>
      <c r="R256" s="17" t="s">
        <v>24</v>
      </c>
      <c r="S256" s="17" t="s">
        <v>24</v>
      </c>
      <c r="T256" s="17" t="s">
        <v>24</v>
      </c>
      <c r="U256" s="25"/>
    </row>
    <row r="257" spans="1:21" ht="15" hidden="1" thickBot="1" x14ac:dyDescent="0.4">
      <c r="A257" s="31">
        <v>56686587</v>
      </c>
      <c r="B257" s="2" t="str">
        <f t="shared" si="14"/>
        <v>Daniel Kresse</v>
      </c>
      <c r="C257" s="2">
        <v>20012618</v>
      </c>
      <c r="D257" s="3">
        <v>45317.455324074072</v>
      </c>
      <c r="E257" s="14">
        <v>45315</v>
      </c>
      <c r="F257" s="13">
        <v>45315.333333333336</v>
      </c>
      <c r="G257" s="13">
        <v>45315.6875</v>
      </c>
      <c r="H257" s="15">
        <v>8</v>
      </c>
      <c r="I257" s="2" t="str">
        <f t="shared" si="18"/>
        <v>Posted to HRMS</v>
      </c>
      <c r="J257" s="18" t="str">
        <f>"On-site 24/7 Premium Pay"</f>
        <v>On-site 24/7 Premium Pay</v>
      </c>
      <c r="K257" s="32" t="str">
        <f>"WSH-CENT/SS WORKER"</f>
        <v>WSH-CENT/SS WORKER</v>
      </c>
      <c r="L257" s="47" t="s">
        <v>27</v>
      </c>
      <c r="M257" s="17" t="s">
        <v>24</v>
      </c>
      <c r="N257" s="16" t="s">
        <v>24</v>
      </c>
      <c r="O257" s="17" t="s">
        <v>24</v>
      </c>
      <c r="P257" s="17" t="s">
        <v>24</v>
      </c>
      <c r="Q257" s="17" t="s">
        <v>24</v>
      </c>
      <c r="R257" s="17" t="s">
        <v>24</v>
      </c>
      <c r="S257" s="17" t="s">
        <v>24</v>
      </c>
      <c r="T257" s="17" t="s">
        <v>24</v>
      </c>
      <c r="U257" s="25"/>
    </row>
    <row r="258" spans="1:21" ht="15" hidden="1" thickBot="1" x14ac:dyDescent="0.4">
      <c r="A258" s="31">
        <v>56686589</v>
      </c>
      <c r="B258" s="2" t="str">
        <f t="shared" si="14"/>
        <v>Daniel Kresse</v>
      </c>
      <c r="C258" s="2">
        <v>20012618</v>
      </c>
      <c r="D258" s="3">
        <v>45317.455335648148</v>
      </c>
      <c r="E258" s="14">
        <v>45316</v>
      </c>
      <c r="F258" s="13">
        <v>45316.333333333336</v>
      </c>
      <c r="G258" s="13">
        <v>45316.6875</v>
      </c>
      <c r="H258" s="15">
        <v>8</v>
      </c>
      <c r="I258" s="2" t="str">
        <f t="shared" si="18"/>
        <v>Posted to HRMS</v>
      </c>
      <c r="J258" s="18" t="str">
        <f>"On-site 24/7 Premium Pay"</f>
        <v>On-site 24/7 Premium Pay</v>
      </c>
      <c r="K258" s="32" t="str">
        <f>"WSH-CENT/SS WORKER"</f>
        <v>WSH-CENT/SS WORKER</v>
      </c>
      <c r="L258" s="47" t="s">
        <v>27</v>
      </c>
      <c r="M258" s="17" t="s">
        <v>24</v>
      </c>
      <c r="N258" s="16" t="s">
        <v>24</v>
      </c>
      <c r="O258" s="17" t="s">
        <v>24</v>
      </c>
      <c r="P258" s="17" t="s">
        <v>24</v>
      </c>
      <c r="Q258" s="17" t="s">
        <v>24</v>
      </c>
      <c r="R258" s="17" t="s">
        <v>24</v>
      </c>
      <c r="S258" s="17" t="s">
        <v>24</v>
      </c>
      <c r="T258" s="17" t="s">
        <v>24</v>
      </c>
      <c r="U258" s="25"/>
    </row>
    <row r="259" spans="1:21" ht="30.75" customHeight="1" thickBot="1" x14ac:dyDescent="0.4">
      <c r="A259" s="31">
        <v>56686590</v>
      </c>
      <c r="B259" s="2" t="str">
        <f t="shared" si="14"/>
        <v>Daniel Kresse</v>
      </c>
      <c r="C259" s="2">
        <v>20012618</v>
      </c>
      <c r="D259" s="3">
        <v>45317.455358796295</v>
      </c>
      <c r="E259" s="14">
        <v>45317</v>
      </c>
      <c r="F259" s="13">
        <v>45317.333333333336</v>
      </c>
      <c r="G259" s="13">
        <v>45317.6875</v>
      </c>
      <c r="H259" s="15">
        <v>8</v>
      </c>
      <c r="I259" s="2" t="str">
        <f t="shared" si="18"/>
        <v>Posted to HRMS</v>
      </c>
      <c r="J259" s="18" t="str">
        <f>"On-site 24/7 Premium Pay"</f>
        <v>On-site 24/7 Premium Pay</v>
      </c>
      <c r="K259" s="32" t="str">
        <f>"WSH-CENT/SS WORKER"</f>
        <v>WSH-CENT/SS WORKER</v>
      </c>
      <c r="L259" s="47" t="s">
        <v>64</v>
      </c>
      <c r="M259" s="17">
        <v>15.5</v>
      </c>
      <c r="N259" s="16" t="s">
        <v>31</v>
      </c>
      <c r="O259" s="17">
        <v>0.5</v>
      </c>
      <c r="P259" s="17" t="s">
        <v>70</v>
      </c>
      <c r="Q259" s="17">
        <v>1200</v>
      </c>
      <c r="R259" s="17">
        <v>50.53</v>
      </c>
      <c r="S259" s="17">
        <v>52.95</v>
      </c>
      <c r="T259" s="17">
        <f>(R259*O259)+(S259*O259)</f>
        <v>51.74</v>
      </c>
      <c r="U259" s="99" t="s">
        <v>80</v>
      </c>
    </row>
    <row r="260" spans="1:21" ht="15" hidden="1" thickBot="1" x14ac:dyDescent="0.4">
      <c r="A260" s="31">
        <v>56686598</v>
      </c>
      <c r="B260" s="2" t="str">
        <f t="shared" si="14"/>
        <v>Daniel Kresse</v>
      </c>
      <c r="C260" s="2">
        <v>20012618</v>
      </c>
      <c r="D260" s="3">
        <v>45317.455497685187</v>
      </c>
      <c r="E260" s="14">
        <v>45318</v>
      </c>
      <c r="F260" s="14">
        <v>45318</v>
      </c>
      <c r="G260" s="13">
        <v>45318.999305555553</v>
      </c>
      <c r="H260" s="15">
        <v>0</v>
      </c>
      <c r="I260" s="2" t="str">
        <f t="shared" si="18"/>
        <v>Posted to HRMS</v>
      </c>
      <c r="J260" s="18" t="str">
        <f>"Marked As Day Off"</f>
        <v>Marked As Day Off</v>
      </c>
      <c r="K260" s="32" t="str">
        <f>"N/A"</f>
        <v>N/A</v>
      </c>
      <c r="L260" s="47" t="s">
        <v>39</v>
      </c>
      <c r="M260" s="17">
        <v>12</v>
      </c>
      <c r="N260" s="16" t="s">
        <v>26</v>
      </c>
      <c r="O260" s="17" t="s">
        <v>24</v>
      </c>
      <c r="P260" s="17" t="s">
        <v>24</v>
      </c>
      <c r="Q260" s="17" t="s">
        <v>24</v>
      </c>
      <c r="R260" s="17" t="s">
        <v>24</v>
      </c>
      <c r="S260" s="17" t="s">
        <v>24</v>
      </c>
      <c r="T260" s="17" t="s">
        <v>24</v>
      </c>
      <c r="U260" s="99"/>
    </row>
    <row r="261" spans="1:21" ht="15" hidden="1" thickBot="1" x14ac:dyDescent="0.4">
      <c r="A261" s="31">
        <v>56686599</v>
      </c>
      <c r="B261" s="2" t="str">
        <f t="shared" si="14"/>
        <v>Daniel Kresse</v>
      </c>
      <c r="C261" s="2">
        <v>20012618</v>
      </c>
      <c r="D261" s="3">
        <v>45317.455509259256</v>
      </c>
      <c r="E261" s="14">
        <v>45319</v>
      </c>
      <c r="F261" s="14">
        <v>45319</v>
      </c>
      <c r="G261" s="13">
        <v>45319.999305555553</v>
      </c>
      <c r="H261" s="15">
        <v>0</v>
      </c>
      <c r="I261" s="2" t="str">
        <f t="shared" si="18"/>
        <v>Posted to HRMS</v>
      </c>
      <c r="J261" s="18" t="str">
        <f>"Marked As Day Off"</f>
        <v>Marked As Day Off</v>
      </c>
      <c r="K261" s="32" t="str">
        <f>"N/A"</f>
        <v>N/A</v>
      </c>
      <c r="L261" s="47" t="s">
        <v>46</v>
      </c>
      <c r="M261" s="17">
        <v>12</v>
      </c>
      <c r="N261" s="16" t="s">
        <v>26</v>
      </c>
      <c r="O261" s="17" t="s">
        <v>24</v>
      </c>
      <c r="P261" s="17" t="s">
        <v>24</v>
      </c>
      <c r="Q261" s="17" t="s">
        <v>24</v>
      </c>
      <c r="R261" s="17" t="s">
        <v>24</v>
      </c>
      <c r="S261" s="17" t="s">
        <v>24</v>
      </c>
      <c r="T261" s="17" t="s">
        <v>24</v>
      </c>
      <c r="U261" s="25"/>
    </row>
    <row r="262" spans="1:21" ht="15" hidden="1" thickBot="1" x14ac:dyDescent="0.4">
      <c r="A262" s="31">
        <v>56752919</v>
      </c>
      <c r="B262" s="2" t="str">
        <f t="shared" si="14"/>
        <v>Daniel Kresse</v>
      </c>
      <c r="C262" s="2">
        <v>20012618</v>
      </c>
      <c r="D262" s="3">
        <v>45322.528148148151</v>
      </c>
      <c r="E262" s="14">
        <v>45320</v>
      </c>
      <c r="F262" s="13">
        <v>45320.333333333336</v>
      </c>
      <c r="G262" s="13">
        <v>45320.6875</v>
      </c>
      <c r="H262" s="15">
        <v>8</v>
      </c>
      <c r="I262" s="2" t="str">
        <f t="shared" si="18"/>
        <v>Posted to HRMS</v>
      </c>
      <c r="J262" s="18" t="str">
        <f>"On-site 24/7 Premium Pay"</f>
        <v>On-site 24/7 Premium Pay</v>
      </c>
      <c r="K262" s="32" t="str">
        <f>"WSH-CENT/SS WORKER"</f>
        <v>WSH-CENT/SS WORKER</v>
      </c>
      <c r="L262" s="47" t="s">
        <v>27</v>
      </c>
      <c r="M262" s="17" t="s">
        <v>24</v>
      </c>
      <c r="N262" s="16" t="s">
        <v>24</v>
      </c>
      <c r="O262" s="17" t="s">
        <v>24</v>
      </c>
      <c r="P262" s="17" t="s">
        <v>24</v>
      </c>
      <c r="Q262" s="17" t="s">
        <v>24</v>
      </c>
      <c r="R262" s="17" t="s">
        <v>24</v>
      </c>
      <c r="S262" s="17" t="s">
        <v>24</v>
      </c>
      <c r="T262" s="17" t="s">
        <v>24</v>
      </c>
      <c r="U262" s="25"/>
    </row>
    <row r="263" spans="1:21" ht="15" hidden="1" thickBot="1" x14ac:dyDescent="0.4">
      <c r="A263" s="31">
        <v>56752920</v>
      </c>
      <c r="B263" s="2" t="str">
        <f t="shared" si="14"/>
        <v>Daniel Kresse</v>
      </c>
      <c r="C263" s="2">
        <v>20012618</v>
      </c>
      <c r="D263" s="3">
        <v>45322.52815972222</v>
      </c>
      <c r="E263" s="14">
        <v>45321</v>
      </c>
      <c r="F263" s="13">
        <v>45321.333333333336</v>
      </c>
      <c r="G263" s="13">
        <v>45321.6875</v>
      </c>
      <c r="H263" s="15">
        <v>8</v>
      </c>
      <c r="I263" s="2" t="str">
        <f t="shared" si="18"/>
        <v>Posted to HRMS</v>
      </c>
      <c r="J263" s="18" t="str">
        <f>"On-site 24/7 Premium Pay"</f>
        <v>On-site 24/7 Premium Pay</v>
      </c>
      <c r="K263" s="32" t="str">
        <f>"WSH-CENT/SS WORKER"</f>
        <v>WSH-CENT/SS WORKER</v>
      </c>
      <c r="L263" s="47" t="s">
        <v>43</v>
      </c>
      <c r="M263" s="17">
        <v>7</v>
      </c>
      <c r="N263" s="16" t="s">
        <v>26</v>
      </c>
      <c r="O263" s="17" t="s">
        <v>24</v>
      </c>
      <c r="P263" s="17" t="s">
        <v>24</v>
      </c>
      <c r="Q263" s="17" t="s">
        <v>24</v>
      </c>
      <c r="R263" s="17" t="s">
        <v>24</v>
      </c>
      <c r="S263" s="17" t="s">
        <v>24</v>
      </c>
      <c r="T263" s="17" t="s">
        <v>24</v>
      </c>
      <c r="U263" s="25"/>
    </row>
    <row r="264" spans="1:21" ht="15" hidden="1" thickBot="1" x14ac:dyDescent="0.4">
      <c r="A264" s="31">
        <v>56752921</v>
      </c>
      <c r="B264" s="2" t="str">
        <f t="shared" si="14"/>
        <v>Daniel Kresse</v>
      </c>
      <c r="C264" s="2">
        <v>20012618</v>
      </c>
      <c r="D264" s="3">
        <v>45322.528194444443</v>
      </c>
      <c r="E264" s="14">
        <v>45322</v>
      </c>
      <c r="F264" s="13">
        <v>45322.333333333336</v>
      </c>
      <c r="G264" s="13">
        <v>45322.6875</v>
      </c>
      <c r="H264" s="15">
        <v>8</v>
      </c>
      <c r="I264" s="2" t="str">
        <f t="shared" si="18"/>
        <v>Posted to HRMS</v>
      </c>
      <c r="J264" s="18" t="str">
        <f>"On-site 24/7 Premium Pay"</f>
        <v>On-site 24/7 Premium Pay</v>
      </c>
      <c r="K264" s="32" t="str">
        <f>"WSH-CENT/SS WORKER"</f>
        <v>WSH-CENT/SS WORKER</v>
      </c>
      <c r="L264" s="47" t="s">
        <v>43</v>
      </c>
      <c r="M264" s="17">
        <v>7</v>
      </c>
      <c r="N264" s="16" t="s">
        <v>26</v>
      </c>
      <c r="O264" s="17" t="s">
        <v>24</v>
      </c>
      <c r="P264" s="17" t="s">
        <v>24</v>
      </c>
      <c r="Q264" s="17" t="s">
        <v>24</v>
      </c>
      <c r="R264" s="17" t="s">
        <v>24</v>
      </c>
      <c r="S264" s="17" t="s">
        <v>24</v>
      </c>
      <c r="T264" s="17" t="s">
        <v>24</v>
      </c>
      <c r="U264" s="25"/>
    </row>
    <row r="265" spans="1:21" ht="15" hidden="1" thickBot="1" x14ac:dyDescent="0.4">
      <c r="A265" s="31">
        <v>56956234</v>
      </c>
      <c r="B265" s="2" t="str">
        <f t="shared" si="14"/>
        <v>Daniel Kresse</v>
      </c>
      <c r="C265" s="2">
        <v>20012618</v>
      </c>
      <c r="D265" s="3">
        <v>45334.4297337963</v>
      </c>
      <c r="E265" s="14">
        <v>45323</v>
      </c>
      <c r="F265" s="13">
        <v>45323.333333333336</v>
      </c>
      <c r="G265" s="13">
        <v>45323.6875</v>
      </c>
      <c r="H265" s="15">
        <v>8</v>
      </c>
      <c r="I265" s="2" t="str">
        <f t="shared" si="18"/>
        <v>Posted to HRMS</v>
      </c>
      <c r="J265" s="18" t="str">
        <f>"On-site 24/7 Premium Pay"</f>
        <v>On-site 24/7 Premium Pay</v>
      </c>
      <c r="K265" s="32" t="str">
        <f>"WSH-CENT/SS WORKER"</f>
        <v>WSH-CENT/SS WORKER</v>
      </c>
      <c r="L265" s="47" t="s">
        <v>33</v>
      </c>
      <c r="M265" s="17">
        <v>5</v>
      </c>
      <c r="N265" s="16" t="s">
        <v>26</v>
      </c>
      <c r="O265" s="17" t="s">
        <v>24</v>
      </c>
      <c r="P265" s="17" t="s">
        <v>24</v>
      </c>
      <c r="Q265" s="17" t="s">
        <v>24</v>
      </c>
      <c r="R265" s="17" t="s">
        <v>24</v>
      </c>
      <c r="S265" s="17" t="s">
        <v>24</v>
      </c>
      <c r="T265" s="17" t="s">
        <v>24</v>
      </c>
      <c r="U265" s="25"/>
    </row>
    <row r="266" spans="1:21" ht="15" hidden="1" thickBot="1" x14ac:dyDescent="0.4">
      <c r="A266" s="31">
        <v>56956236</v>
      </c>
      <c r="B266" s="2" t="str">
        <f t="shared" ref="B266:B329" si="19">"Daniel Kresse"</f>
        <v>Daniel Kresse</v>
      </c>
      <c r="C266" s="2">
        <v>20012618</v>
      </c>
      <c r="D266" s="3">
        <v>45334.429745370369</v>
      </c>
      <c r="E266" s="14">
        <v>45324</v>
      </c>
      <c r="F266" s="13">
        <v>45324.333333333336</v>
      </c>
      <c r="G266" s="13">
        <v>45324.6875</v>
      </c>
      <c r="H266" s="15">
        <v>8</v>
      </c>
      <c r="I266" s="2" t="str">
        <f t="shared" si="18"/>
        <v>Posted to HRMS</v>
      </c>
      <c r="J266" s="18" t="str">
        <f>"On-site 24/7 Premium Pay"</f>
        <v>On-site 24/7 Premium Pay</v>
      </c>
      <c r="K266" s="32" t="str">
        <f>"WSH-CENT/SS WORKER"</f>
        <v>WSH-CENT/SS WORKER</v>
      </c>
      <c r="L266" s="47" t="s">
        <v>33</v>
      </c>
      <c r="M266" s="17">
        <v>5</v>
      </c>
      <c r="N266" s="16" t="s">
        <v>26</v>
      </c>
      <c r="O266" s="17" t="s">
        <v>24</v>
      </c>
      <c r="P266" s="17" t="s">
        <v>24</v>
      </c>
      <c r="Q266" s="17" t="s">
        <v>24</v>
      </c>
      <c r="R266" s="17" t="s">
        <v>24</v>
      </c>
      <c r="S266" s="17" t="s">
        <v>24</v>
      </c>
      <c r="T266" s="17" t="s">
        <v>24</v>
      </c>
      <c r="U266" s="25"/>
    </row>
    <row r="267" spans="1:21" ht="15" hidden="1" thickBot="1" x14ac:dyDescent="0.4">
      <c r="A267" s="31">
        <v>56956239</v>
      </c>
      <c r="B267" s="2" t="str">
        <f t="shared" si="19"/>
        <v>Daniel Kresse</v>
      </c>
      <c r="C267" s="2">
        <v>20012618</v>
      </c>
      <c r="D267" s="3">
        <v>45334.429768518516</v>
      </c>
      <c r="E267" s="14">
        <v>45325</v>
      </c>
      <c r="F267" s="14">
        <v>45325</v>
      </c>
      <c r="G267" s="13">
        <v>45325.999305555553</v>
      </c>
      <c r="H267" s="15">
        <v>0</v>
      </c>
      <c r="I267" s="2" t="str">
        <f t="shared" si="18"/>
        <v>Posted to HRMS</v>
      </c>
      <c r="J267" s="18" t="str">
        <f>"Marked As Day Off"</f>
        <v>Marked As Day Off</v>
      </c>
      <c r="K267" s="32" t="str">
        <f>"N/A"</f>
        <v>N/A</v>
      </c>
      <c r="L267" s="47" t="s">
        <v>106</v>
      </c>
      <c r="M267" s="17">
        <v>4</v>
      </c>
      <c r="N267" s="16" t="s">
        <v>26</v>
      </c>
      <c r="O267" s="17" t="s">
        <v>24</v>
      </c>
      <c r="P267" s="17" t="s">
        <v>24</v>
      </c>
      <c r="Q267" s="17" t="s">
        <v>24</v>
      </c>
      <c r="R267" s="17" t="s">
        <v>24</v>
      </c>
      <c r="S267" s="17" t="s">
        <v>24</v>
      </c>
      <c r="T267" s="17" t="s">
        <v>24</v>
      </c>
      <c r="U267" s="25"/>
    </row>
    <row r="268" spans="1:21" ht="15" hidden="1" thickBot="1" x14ac:dyDescent="0.4">
      <c r="A268" s="31">
        <v>56956241</v>
      </c>
      <c r="B268" s="2" t="str">
        <f t="shared" si="19"/>
        <v>Daniel Kresse</v>
      </c>
      <c r="C268" s="2">
        <v>20012618</v>
      </c>
      <c r="D268" s="3">
        <v>45334.429780092592</v>
      </c>
      <c r="E268" s="14">
        <v>45326</v>
      </c>
      <c r="F268" s="14">
        <v>45326</v>
      </c>
      <c r="G268" s="13">
        <v>45326.999305555553</v>
      </c>
      <c r="H268" s="15">
        <v>0</v>
      </c>
      <c r="I268" s="2" t="str">
        <f t="shared" si="18"/>
        <v>Posted to HRMS</v>
      </c>
      <c r="J268" s="18" t="str">
        <f>"Marked As Day Off"</f>
        <v>Marked As Day Off</v>
      </c>
      <c r="K268" s="32" t="str">
        <f>"N/A"</f>
        <v>N/A</v>
      </c>
      <c r="L268" s="47" t="s">
        <v>27</v>
      </c>
      <c r="M268" s="17" t="s">
        <v>24</v>
      </c>
      <c r="N268" s="16" t="s">
        <v>24</v>
      </c>
      <c r="O268" s="17" t="s">
        <v>24</v>
      </c>
      <c r="P268" s="17" t="s">
        <v>24</v>
      </c>
      <c r="Q268" s="17" t="s">
        <v>24</v>
      </c>
      <c r="R268" s="17" t="s">
        <v>24</v>
      </c>
      <c r="S268" s="17" t="s">
        <v>24</v>
      </c>
      <c r="T268" s="17" t="s">
        <v>24</v>
      </c>
      <c r="U268" s="25"/>
    </row>
    <row r="269" spans="1:21" ht="15" hidden="1" thickBot="1" x14ac:dyDescent="0.4">
      <c r="A269" s="31">
        <v>56956242</v>
      </c>
      <c r="B269" s="2" t="str">
        <f t="shared" si="19"/>
        <v>Daniel Kresse</v>
      </c>
      <c r="C269" s="2">
        <v>20012618</v>
      </c>
      <c r="D269" s="3">
        <v>45334.429791666669</v>
      </c>
      <c r="E269" s="14">
        <v>45327</v>
      </c>
      <c r="F269" s="13">
        <v>45327.333333333336</v>
      </c>
      <c r="G269" s="13">
        <v>45327.6875</v>
      </c>
      <c r="H269" s="15">
        <v>8</v>
      </c>
      <c r="I269" s="2" t="str">
        <f t="shared" si="18"/>
        <v>Posted to HRMS</v>
      </c>
      <c r="J269" s="18" t="str">
        <f>"On-site 24/7 Premium Pay"</f>
        <v>On-site 24/7 Premium Pay</v>
      </c>
      <c r="K269" s="32" t="str">
        <f>"WSH-CENT/SS WORKER"</f>
        <v>WSH-CENT/SS WORKER</v>
      </c>
      <c r="L269" s="47" t="s">
        <v>27</v>
      </c>
      <c r="M269" s="17" t="s">
        <v>24</v>
      </c>
      <c r="N269" s="16" t="s">
        <v>24</v>
      </c>
      <c r="O269" s="17" t="s">
        <v>24</v>
      </c>
      <c r="P269" s="17" t="s">
        <v>24</v>
      </c>
      <c r="Q269" s="17" t="s">
        <v>24</v>
      </c>
      <c r="R269" s="17" t="s">
        <v>24</v>
      </c>
      <c r="S269" s="17" t="s">
        <v>24</v>
      </c>
      <c r="T269" s="17" t="s">
        <v>24</v>
      </c>
      <c r="U269" s="25"/>
    </row>
    <row r="270" spans="1:21" ht="15" hidden="1" thickBot="1" x14ac:dyDescent="0.4">
      <c r="A270" s="31">
        <v>56956243</v>
      </c>
      <c r="B270" s="2" t="str">
        <f t="shared" si="19"/>
        <v>Daniel Kresse</v>
      </c>
      <c r="C270" s="2">
        <v>20012618</v>
      </c>
      <c r="D270" s="3">
        <v>45334.429814814815</v>
      </c>
      <c r="E270" s="14">
        <v>45328</v>
      </c>
      <c r="F270" s="13">
        <v>45328.333333333336</v>
      </c>
      <c r="G270" s="13">
        <v>45328.6875</v>
      </c>
      <c r="H270" s="15">
        <v>8</v>
      </c>
      <c r="I270" s="2" t="str">
        <f t="shared" si="18"/>
        <v>Posted to HRMS</v>
      </c>
      <c r="J270" s="18" t="str">
        <f>"Regular Hours Worked (full time/salary)"</f>
        <v>Regular Hours Worked (full time/salary)</v>
      </c>
      <c r="K270" s="32" t="str">
        <f>"WSH-CENT/SS WORKER"</f>
        <v>WSH-CENT/SS WORKER</v>
      </c>
      <c r="L270" s="47" t="s">
        <v>27</v>
      </c>
      <c r="M270" s="17" t="s">
        <v>24</v>
      </c>
      <c r="N270" s="16" t="s">
        <v>24</v>
      </c>
      <c r="O270" s="17" t="s">
        <v>24</v>
      </c>
      <c r="P270" s="17" t="s">
        <v>24</v>
      </c>
      <c r="Q270" s="17" t="s">
        <v>24</v>
      </c>
      <c r="R270" s="17" t="s">
        <v>24</v>
      </c>
      <c r="S270" s="17" t="s">
        <v>24</v>
      </c>
      <c r="T270" s="17" t="s">
        <v>24</v>
      </c>
      <c r="U270" s="25"/>
    </row>
    <row r="271" spans="1:21" ht="15" hidden="1" thickBot="1" x14ac:dyDescent="0.4">
      <c r="A271" s="31">
        <v>56956246</v>
      </c>
      <c r="B271" s="2" t="str">
        <f t="shared" si="19"/>
        <v>Daniel Kresse</v>
      </c>
      <c r="C271" s="2">
        <v>20012618</v>
      </c>
      <c r="D271" s="3">
        <v>45334.429826388892</v>
      </c>
      <c r="E271" s="14">
        <v>45329</v>
      </c>
      <c r="F271" s="13">
        <v>45329.333333333336</v>
      </c>
      <c r="G271" s="13">
        <v>45329.6875</v>
      </c>
      <c r="H271" s="15">
        <v>8</v>
      </c>
      <c r="I271" s="2" t="str">
        <f t="shared" si="18"/>
        <v>Posted to HRMS</v>
      </c>
      <c r="J271" s="18" t="str">
        <f>"On-site 24/7 Premium Pay"</f>
        <v>On-site 24/7 Premium Pay</v>
      </c>
      <c r="K271" s="32" t="str">
        <f>"WSH-CENT/SS WORKER"</f>
        <v>WSH-CENT/SS WORKER</v>
      </c>
      <c r="L271" s="47" t="s">
        <v>107</v>
      </c>
      <c r="M271" s="17">
        <v>7</v>
      </c>
      <c r="N271" s="16" t="s">
        <v>24</v>
      </c>
      <c r="O271" s="17" t="s">
        <v>24</v>
      </c>
      <c r="P271" s="17" t="s">
        <v>24</v>
      </c>
      <c r="Q271" s="17" t="s">
        <v>24</v>
      </c>
      <c r="R271" s="17" t="s">
        <v>24</v>
      </c>
      <c r="S271" s="17" t="s">
        <v>24</v>
      </c>
      <c r="T271" s="17" t="s">
        <v>24</v>
      </c>
      <c r="U271" s="25"/>
    </row>
    <row r="272" spans="1:21" ht="15" hidden="1" thickBot="1" x14ac:dyDescent="0.4">
      <c r="A272" s="31">
        <v>56956247</v>
      </c>
      <c r="B272" s="2" t="str">
        <f t="shared" si="19"/>
        <v>Daniel Kresse</v>
      </c>
      <c r="C272" s="2">
        <v>20012618</v>
      </c>
      <c r="D272" s="3">
        <v>45334.429837962962</v>
      </c>
      <c r="E272" s="14">
        <v>45330</v>
      </c>
      <c r="F272" s="13">
        <v>45330.333333333336</v>
      </c>
      <c r="G272" s="13">
        <v>45330.6875</v>
      </c>
      <c r="H272" s="15">
        <v>8</v>
      </c>
      <c r="I272" s="2" t="str">
        <f t="shared" si="18"/>
        <v>Posted to HRMS</v>
      </c>
      <c r="J272" s="18" t="str">
        <f>"On-site 24/7 Premium Pay"</f>
        <v>On-site 24/7 Premium Pay</v>
      </c>
      <c r="K272" s="32" t="str">
        <f>"WSH-CENT/SS WORKER"</f>
        <v>WSH-CENT/SS WORKER</v>
      </c>
      <c r="L272" s="47" t="s">
        <v>107</v>
      </c>
      <c r="M272" s="17">
        <v>7</v>
      </c>
      <c r="N272" s="16" t="s">
        <v>24</v>
      </c>
      <c r="O272" s="17" t="s">
        <v>24</v>
      </c>
      <c r="P272" s="17" t="s">
        <v>24</v>
      </c>
      <c r="Q272" s="17" t="s">
        <v>24</v>
      </c>
      <c r="R272" s="17" t="s">
        <v>24</v>
      </c>
      <c r="S272" s="17" t="s">
        <v>24</v>
      </c>
      <c r="T272" s="17" t="s">
        <v>24</v>
      </c>
      <c r="U272" s="25"/>
    </row>
    <row r="273" spans="1:21" ht="29.5" thickBot="1" x14ac:dyDescent="0.4">
      <c r="A273" s="31">
        <v>56956249</v>
      </c>
      <c r="B273" s="2" t="str">
        <f t="shared" si="19"/>
        <v>Daniel Kresse</v>
      </c>
      <c r="C273" s="2">
        <v>20012618</v>
      </c>
      <c r="D273" s="3">
        <v>45334.429861111108</v>
      </c>
      <c r="E273" s="14">
        <v>45331</v>
      </c>
      <c r="F273" s="13">
        <v>45331.333333333336</v>
      </c>
      <c r="G273" s="13">
        <v>45331.6875</v>
      </c>
      <c r="H273" s="15">
        <v>8</v>
      </c>
      <c r="I273" s="2" t="str">
        <f t="shared" si="18"/>
        <v>Posted to HRMS</v>
      </c>
      <c r="J273" s="18" t="str">
        <f>"On-site 24/7 Premium Pay"</f>
        <v>On-site 24/7 Premium Pay</v>
      </c>
      <c r="K273" s="32" t="str">
        <f>"WSH-CENT/SS WORKER"</f>
        <v>WSH-CENT/SS WORKER</v>
      </c>
      <c r="L273" s="47" t="s">
        <v>64</v>
      </c>
      <c r="M273" s="17">
        <v>15.5</v>
      </c>
      <c r="N273" s="16" t="s">
        <v>31</v>
      </c>
      <c r="O273" s="17">
        <v>0.5</v>
      </c>
      <c r="P273" s="17" t="s">
        <v>70</v>
      </c>
      <c r="Q273" s="17">
        <v>1200</v>
      </c>
      <c r="R273" s="17">
        <v>50.53</v>
      </c>
      <c r="S273" s="17">
        <v>52.95</v>
      </c>
      <c r="T273" s="17">
        <f>(R273*O273)+(S273*O273)</f>
        <v>51.74</v>
      </c>
      <c r="U273" s="48" t="s">
        <v>108</v>
      </c>
    </row>
    <row r="274" spans="1:21" ht="30" hidden="1" customHeight="1" thickBot="1" x14ac:dyDescent="0.4">
      <c r="A274" s="31">
        <v>56956273</v>
      </c>
      <c r="B274" s="2" t="str">
        <f t="shared" si="19"/>
        <v>Daniel Kresse</v>
      </c>
      <c r="C274" s="2">
        <v>20012618</v>
      </c>
      <c r="D274" s="3">
        <v>45334.430381944447</v>
      </c>
      <c r="E274" s="14">
        <v>45332</v>
      </c>
      <c r="F274" s="14">
        <v>45332</v>
      </c>
      <c r="G274" s="13">
        <v>45332.999305555553</v>
      </c>
      <c r="H274" s="15">
        <v>0</v>
      </c>
      <c r="I274" s="2" t="str">
        <f t="shared" si="18"/>
        <v>Posted to HRMS</v>
      </c>
      <c r="J274" s="18" t="str">
        <f>"Marked As Day Off"</f>
        <v>Marked As Day Off</v>
      </c>
      <c r="K274" s="32" t="str">
        <f>"N/A"</f>
        <v>N/A</v>
      </c>
      <c r="L274" s="47" t="s">
        <v>109</v>
      </c>
      <c r="M274" s="17">
        <v>10.5</v>
      </c>
      <c r="N274" s="16" t="s">
        <v>26</v>
      </c>
      <c r="O274" s="17" t="s">
        <v>24</v>
      </c>
      <c r="P274" s="17" t="s">
        <v>24</v>
      </c>
      <c r="Q274" s="17" t="s">
        <v>24</v>
      </c>
      <c r="R274" s="17" t="s">
        <v>24</v>
      </c>
      <c r="S274" s="17" t="s">
        <v>24</v>
      </c>
      <c r="T274" s="17" t="s">
        <v>24</v>
      </c>
      <c r="U274" s="25"/>
    </row>
    <row r="275" spans="1:21" ht="15" hidden="1" thickBot="1" x14ac:dyDescent="0.4">
      <c r="A275" s="31">
        <v>56956271</v>
      </c>
      <c r="B275" s="2" t="str">
        <f t="shared" si="19"/>
        <v>Daniel Kresse</v>
      </c>
      <c r="C275" s="2">
        <v>20012618</v>
      </c>
      <c r="D275" s="3">
        <v>45334.430335648147</v>
      </c>
      <c r="E275" s="14">
        <v>45332</v>
      </c>
      <c r="F275" s="13">
        <v>45332.333333333336</v>
      </c>
      <c r="G275" s="13">
        <v>45332.6875</v>
      </c>
      <c r="H275" s="15">
        <v>8</v>
      </c>
      <c r="I275" s="2" t="str">
        <f>"Canceled"</f>
        <v>Canceled</v>
      </c>
      <c r="J275" s="18" t="str">
        <f>"On-site 24/7 Premium Pay"</f>
        <v>On-site 24/7 Premium Pay</v>
      </c>
      <c r="K275" s="32" t="str">
        <f>"WSH-CENT/SS WORKER"</f>
        <v>WSH-CENT/SS WORKER</v>
      </c>
      <c r="L275" s="47"/>
      <c r="M275" s="17"/>
      <c r="N275" s="16"/>
      <c r="O275" s="17"/>
      <c r="P275" s="17"/>
      <c r="Q275" s="17"/>
      <c r="R275" s="17"/>
      <c r="S275" s="17"/>
      <c r="T275" s="17"/>
      <c r="U275" s="25" t="s">
        <v>82</v>
      </c>
    </row>
    <row r="276" spans="1:21" ht="15" hidden="1" thickBot="1" x14ac:dyDescent="0.4">
      <c r="A276" s="31">
        <v>56956275</v>
      </c>
      <c r="B276" s="2" t="str">
        <f t="shared" si="19"/>
        <v>Daniel Kresse</v>
      </c>
      <c r="C276" s="2">
        <v>20012618</v>
      </c>
      <c r="D276" s="3">
        <v>45334.430405092593</v>
      </c>
      <c r="E276" s="14">
        <v>45333</v>
      </c>
      <c r="F276" s="14">
        <v>45333</v>
      </c>
      <c r="G276" s="13">
        <v>45333.999305555553</v>
      </c>
      <c r="H276" s="15">
        <v>0</v>
      </c>
      <c r="I276" s="2" t="str">
        <f>"Posted to HRMS"</f>
        <v>Posted to HRMS</v>
      </c>
      <c r="J276" s="18" t="str">
        <f>"Marked As Day Off"</f>
        <v>Marked As Day Off</v>
      </c>
      <c r="K276" s="32" t="str">
        <f>"N/A"</f>
        <v>N/A</v>
      </c>
      <c r="L276" s="47" t="s">
        <v>39</v>
      </c>
      <c r="M276" s="17">
        <v>12</v>
      </c>
      <c r="N276" s="16" t="s">
        <v>26</v>
      </c>
      <c r="O276" s="17" t="s">
        <v>24</v>
      </c>
      <c r="P276" s="17" t="s">
        <v>24</v>
      </c>
      <c r="Q276" s="17" t="s">
        <v>24</v>
      </c>
      <c r="R276" s="17" t="s">
        <v>24</v>
      </c>
      <c r="S276" s="17" t="s">
        <v>24</v>
      </c>
      <c r="T276" s="17" t="s">
        <v>24</v>
      </c>
      <c r="U276" s="25"/>
    </row>
    <row r="277" spans="1:21" ht="15" hidden="1" thickBot="1" x14ac:dyDescent="0.4">
      <c r="A277" s="31">
        <v>56956276</v>
      </c>
      <c r="B277" s="2" t="str">
        <f t="shared" si="19"/>
        <v>Daniel Kresse</v>
      </c>
      <c r="C277" s="2">
        <v>20012618</v>
      </c>
      <c r="D277" s="3">
        <v>45334.430428240739</v>
      </c>
      <c r="E277" s="14">
        <v>45334</v>
      </c>
      <c r="F277" s="13">
        <v>45334.333333333336</v>
      </c>
      <c r="G277" s="13">
        <v>45334.6875</v>
      </c>
      <c r="H277" s="15">
        <v>8</v>
      </c>
      <c r="I277" s="2" t="str">
        <f>"Posted to HRMS"</f>
        <v>Posted to HRMS</v>
      </c>
      <c r="J277" s="18" t="str">
        <f>"On-site 24/7 Premium Pay"</f>
        <v>On-site 24/7 Premium Pay</v>
      </c>
      <c r="K277" s="32" t="str">
        <f t="shared" ref="K277:K282" si="20">"WSH-CENT/SS WORKER"</f>
        <v>WSH-CENT/SS WORKER</v>
      </c>
      <c r="L277" s="47" t="s">
        <v>27</v>
      </c>
      <c r="M277" s="17" t="s">
        <v>24</v>
      </c>
      <c r="N277" s="16" t="s">
        <v>24</v>
      </c>
      <c r="O277" s="17" t="s">
        <v>24</v>
      </c>
      <c r="P277" s="17" t="s">
        <v>24</v>
      </c>
      <c r="Q277" s="17" t="s">
        <v>24</v>
      </c>
      <c r="R277" s="17" t="s">
        <v>24</v>
      </c>
      <c r="S277" s="17" t="s">
        <v>24</v>
      </c>
      <c r="T277" s="17" t="s">
        <v>24</v>
      </c>
      <c r="U277" s="25"/>
    </row>
    <row r="278" spans="1:21" ht="15" hidden="1" thickBot="1" x14ac:dyDescent="0.4">
      <c r="A278" s="31">
        <v>57011744</v>
      </c>
      <c r="B278" s="2" t="str">
        <f t="shared" si="19"/>
        <v>Daniel Kresse</v>
      </c>
      <c r="C278" s="2">
        <v>20012618</v>
      </c>
      <c r="D278" s="3">
        <v>45337.505925925929</v>
      </c>
      <c r="E278" s="14">
        <v>45335</v>
      </c>
      <c r="F278" s="13">
        <v>45335.333333333336</v>
      </c>
      <c r="G278" s="13">
        <v>45335.6875</v>
      </c>
      <c r="H278" s="15">
        <v>8</v>
      </c>
      <c r="I278" s="2" t="str">
        <f>"Canceled"</f>
        <v>Canceled</v>
      </c>
      <c r="J278" s="18" t="str">
        <f>"On-site 24/7 Premium Pay"</f>
        <v>On-site 24/7 Premium Pay</v>
      </c>
      <c r="K278" s="32" t="str">
        <f t="shared" si="20"/>
        <v>WSH-CENT/SS WORKER</v>
      </c>
      <c r="L278" s="47" t="s">
        <v>27</v>
      </c>
      <c r="M278" s="17" t="s">
        <v>24</v>
      </c>
      <c r="N278" s="16" t="s">
        <v>24</v>
      </c>
      <c r="O278" s="17" t="s">
        <v>24</v>
      </c>
      <c r="P278" s="17" t="s">
        <v>24</v>
      </c>
      <c r="Q278" s="17" t="s">
        <v>24</v>
      </c>
      <c r="R278" s="17" t="s">
        <v>24</v>
      </c>
      <c r="S278" s="17" t="s">
        <v>24</v>
      </c>
      <c r="T278" s="17" t="s">
        <v>24</v>
      </c>
      <c r="U278" s="25"/>
    </row>
    <row r="279" spans="1:21" ht="15" hidden="1" thickBot="1" x14ac:dyDescent="0.4">
      <c r="A279" s="31">
        <v>57011748</v>
      </c>
      <c r="B279" s="2" t="str">
        <f t="shared" si="19"/>
        <v>Daniel Kresse</v>
      </c>
      <c r="C279" s="2">
        <v>20012618</v>
      </c>
      <c r="D279" s="3">
        <v>45337.506006944444</v>
      </c>
      <c r="E279" s="14">
        <v>45335</v>
      </c>
      <c r="F279" s="13">
        <v>45335.333333333336</v>
      </c>
      <c r="G279" s="13">
        <v>45335.6875</v>
      </c>
      <c r="H279" s="15">
        <v>8</v>
      </c>
      <c r="I279" s="2" t="str">
        <f t="shared" ref="I279:I289" si="21">"Posted to HRMS"</f>
        <v>Posted to HRMS</v>
      </c>
      <c r="J279" s="18" t="str">
        <f>"Regular Hours Worked (full time/salary)"</f>
        <v>Regular Hours Worked (full time/salary)</v>
      </c>
      <c r="K279" s="32" t="str">
        <f t="shared" si="20"/>
        <v>WSH-CENT/SS WORKER</v>
      </c>
      <c r="L279" s="47" t="s">
        <v>27</v>
      </c>
      <c r="M279" s="17" t="s">
        <v>24</v>
      </c>
      <c r="N279" s="16" t="s">
        <v>24</v>
      </c>
      <c r="O279" s="17" t="s">
        <v>24</v>
      </c>
      <c r="P279" s="17" t="s">
        <v>24</v>
      </c>
      <c r="Q279" s="17" t="s">
        <v>24</v>
      </c>
      <c r="R279" s="17" t="s">
        <v>24</v>
      </c>
      <c r="S279" s="17" t="s">
        <v>24</v>
      </c>
      <c r="T279" s="17" t="s">
        <v>24</v>
      </c>
      <c r="U279" s="25"/>
    </row>
    <row r="280" spans="1:21" ht="15" hidden="1" thickBot="1" x14ac:dyDescent="0.4">
      <c r="A280" s="31">
        <v>57011750</v>
      </c>
      <c r="B280" s="2" t="str">
        <f t="shared" si="19"/>
        <v>Daniel Kresse</v>
      </c>
      <c r="C280" s="2">
        <v>20012618</v>
      </c>
      <c r="D280" s="3">
        <v>45337.506030092591</v>
      </c>
      <c r="E280" s="14">
        <v>45336</v>
      </c>
      <c r="F280" s="13">
        <v>45336.333333333336</v>
      </c>
      <c r="G280" s="13">
        <v>45336.6875</v>
      </c>
      <c r="H280" s="15">
        <v>8</v>
      </c>
      <c r="I280" s="2" t="str">
        <f t="shared" si="21"/>
        <v>Posted to HRMS</v>
      </c>
      <c r="J280" s="18" t="str">
        <f>"On-site 24/7 Premium Pay"</f>
        <v>On-site 24/7 Premium Pay</v>
      </c>
      <c r="K280" s="32" t="str">
        <f t="shared" si="20"/>
        <v>WSH-CENT/SS WORKER</v>
      </c>
      <c r="L280" s="47" t="s">
        <v>107</v>
      </c>
      <c r="M280" s="17">
        <v>7</v>
      </c>
      <c r="N280" s="16" t="s">
        <v>26</v>
      </c>
      <c r="O280" s="17" t="s">
        <v>24</v>
      </c>
      <c r="P280" s="17" t="s">
        <v>24</v>
      </c>
      <c r="Q280" s="17" t="s">
        <v>24</v>
      </c>
      <c r="R280" s="17" t="s">
        <v>24</v>
      </c>
      <c r="S280" s="17" t="s">
        <v>24</v>
      </c>
      <c r="T280" s="17" t="s">
        <v>24</v>
      </c>
      <c r="U280" s="25"/>
    </row>
    <row r="281" spans="1:21" ht="15" hidden="1" thickBot="1" x14ac:dyDescent="0.4">
      <c r="A281" s="31">
        <v>57011751</v>
      </c>
      <c r="B281" s="2" t="str">
        <f t="shared" si="19"/>
        <v>Daniel Kresse</v>
      </c>
      <c r="C281" s="2">
        <v>20012618</v>
      </c>
      <c r="D281" s="3">
        <v>45337.506041666667</v>
      </c>
      <c r="E281" s="14">
        <v>45337</v>
      </c>
      <c r="F281" s="13">
        <v>45337.333333333336</v>
      </c>
      <c r="G281" s="13">
        <v>45337.6875</v>
      </c>
      <c r="H281" s="15">
        <v>8</v>
      </c>
      <c r="I281" s="2" t="str">
        <f t="shared" si="21"/>
        <v>Posted to HRMS</v>
      </c>
      <c r="J281" s="18" t="str">
        <f>"On-site 24/7 Premium Pay"</f>
        <v>On-site 24/7 Premium Pay</v>
      </c>
      <c r="K281" s="32" t="str">
        <f t="shared" si="20"/>
        <v>WSH-CENT/SS WORKER</v>
      </c>
      <c r="L281" s="47" t="s">
        <v>107</v>
      </c>
      <c r="M281" s="17">
        <v>7</v>
      </c>
      <c r="N281" s="16" t="s">
        <v>26</v>
      </c>
      <c r="O281" s="17" t="s">
        <v>24</v>
      </c>
      <c r="P281" s="17" t="s">
        <v>24</v>
      </c>
      <c r="Q281" s="17" t="s">
        <v>24</v>
      </c>
      <c r="R281" s="17" t="s">
        <v>24</v>
      </c>
      <c r="S281" s="17" t="s">
        <v>24</v>
      </c>
      <c r="T281" s="17" t="s">
        <v>24</v>
      </c>
      <c r="U281" s="25"/>
    </row>
    <row r="282" spans="1:21" ht="29.5" thickBot="1" x14ac:dyDescent="0.4">
      <c r="A282" s="31">
        <v>57243024</v>
      </c>
      <c r="B282" s="2" t="str">
        <f t="shared" si="19"/>
        <v>Daniel Kresse</v>
      </c>
      <c r="C282" s="2">
        <v>20012618</v>
      </c>
      <c r="D282" s="3">
        <v>45350.599907407406</v>
      </c>
      <c r="E282" s="14">
        <v>45338</v>
      </c>
      <c r="F282" s="13">
        <v>45338.333333333336</v>
      </c>
      <c r="G282" s="13">
        <v>45338.6875</v>
      </c>
      <c r="H282" s="15">
        <v>8</v>
      </c>
      <c r="I282" s="2" t="str">
        <f t="shared" si="21"/>
        <v>Posted to HRMS</v>
      </c>
      <c r="J282" s="18" t="str">
        <f>"On-site 24/7 Premium Pay"</f>
        <v>On-site 24/7 Premium Pay</v>
      </c>
      <c r="K282" s="32" t="str">
        <f t="shared" si="20"/>
        <v>WSH-CENT/SS WORKER</v>
      </c>
      <c r="L282" s="47" t="s">
        <v>64</v>
      </c>
      <c r="M282" s="17">
        <v>15.5</v>
      </c>
      <c r="N282" s="16" t="s">
        <v>31</v>
      </c>
      <c r="O282" s="17">
        <v>0.5</v>
      </c>
      <c r="P282" s="17" t="s">
        <v>70</v>
      </c>
      <c r="Q282" s="17">
        <v>1200</v>
      </c>
      <c r="R282" s="17">
        <v>50.53</v>
      </c>
      <c r="S282" s="17">
        <v>52.95</v>
      </c>
      <c r="T282" s="17">
        <f>(R282*O282)+(S282*O282)</f>
        <v>51.74</v>
      </c>
      <c r="U282" s="48" t="s">
        <v>108</v>
      </c>
    </row>
    <row r="283" spans="1:21" ht="15" hidden="1" thickBot="1" x14ac:dyDescent="0.4">
      <c r="A283" s="31">
        <v>57243025</v>
      </c>
      <c r="B283" s="2" t="str">
        <f t="shared" si="19"/>
        <v>Daniel Kresse</v>
      </c>
      <c r="C283" s="2">
        <v>20012618</v>
      </c>
      <c r="D283" s="3">
        <v>45350.599930555552</v>
      </c>
      <c r="E283" s="14">
        <v>45339</v>
      </c>
      <c r="F283" s="14">
        <v>45339</v>
      </c>
      <c r="G283" s="13">
        <v>45339.999305555553</v>
      </c>
      <c r="H283" s="15">
        <v>0</v>
      </c>
      <c r="I283" s="2" t="str">
        <f t="shared" si="21"/>
        <v>Posted to HRMS</v>
      </c>
      <c r="J283" s="18" t="str">
        <f>"Marked As Day Off"</f>
        <v>Marked As Day Off</v>
      </c>
      <c r="K283" s="32" t="str">
        <f>"N/A"</f>
        <v>N/A</v>
      </c>
      <c r="L283" s="47" t="s">
        <v>27</v>
      </c>
      <c r="M283" s="17" t="s">
        <v>24</v>
      </c>
      <c r="N283" s="16" t="s">
        <v>24</v>
      </c>
      <c r="O283" s="17" t="s">
        <v>24</v>
      </c>
      <c r="P283" s="17" t="s">
        <v>24</v>
      </c>
      <c r="Q283" s="17" t="s">
        <v>24</v>
      </c>
      <c r="R283" s="17" t="s">
        <v>24</v>
      </c>
      <c r="S283" s="17" t="s">
        <v>24</v>
      </c>
      <c r="T283" s="17" t="s">
        <v>24</v>
      </c>
      <c r="U283" s="25"/>
    </row>
    <row r="284" spans="1:21" ht="15" hidden="1" thickBot="1" x14ac:dyDescent="0.4">
      <c r="A284" s="31">
        <v>57243026</v>
      </c>
      <c r="B284" s="2" t="str">
        <f t="shared" si="19"/>
        <v>Daniel Kresse</v>
      </c>
      <c r="C284" s="2">
        <v>20012618</v>
      </c>
      <c r="D284" s="3">
        <v>45350.599942129629</v>
      </c>
      <c r="E284" s="14">
        <v>45340</v>
      </c>
      <c r="F284" s="14">
        <v>45340</v>
      </c>
      <c r="G284" s="13">
        <v>45340.999305555553</v>
      </c>
      <c r="H284" s="15">
        <v>0</v>
      </c>
      <c r="I284" s="2" t="str">
        <f t="shared" si="21"/>
        <v>Posted to HRMS</v>
      </c>
      <c r="J284" s="18" t="str">
        <f>"Marked As Day Off"</f>
        <v>Marked As Day Off</v>
      </c>
      <c r="K284" s="32" t="str">
        <f>"N/A"</f>
        <v>N/A</v>
      </c>
      <c r="L284" s="47" t="s">
        <v>39</v>
      </c>
      <c r="M284" s="17">
        <v>12</v>
      </c>
      <c r="N284" s="16" t="s">
        <v>26</v>
      </c>
      <c r="O284" s="17" t="s">
        <v>24</v>
      </c>
      <c r="P284" s="17" t="s">
        <v>24</v>
      </c>
      <c r="Q284" s="17" t="s">
        <v>24</v>
      </c>
      <c r="R284" s="17" t="s">
        <v>24</v>
      </c>
      <c r="S284" s="17" t="s">
        <v>24</v>
      </c>
      <c r="T284" s="17" t="s">
        <v>24</v>
      </c>
      <c r="U284" s="25"/>
    </row>
    <row r="285" spans="1:21" ht="15" hidden="1" thickBot="1" x14ac:dyDescent="0.4">
      <c r="A285" s="31">
        <v>57243029</v>
      </c>
      <c r="B285" s="2" t="str">
        <f t="shared" si="19"/>
        <v>Daniel Kresse</v>
      </c>
      <c r="C285" s="2">
        <v>20012618</v>
      </c>
      <c r="D285" s="3">
        <v>45350.599976851852</v>
      </c>
      <c r="E285" s="14">
        <v>45342</v>
      </c>
      <c r="F285" s="13">
        <v>45342.333333333336</v>
      </c>
      <c r="G285" s="13">
        <v>45342.6875</v>
      </c>
      <c r="H285" s="15">
        <v>8</v>
      </c>
      <c r="I285" s="2" t="str">
        <f t="shared" si="21"/>
        <v>Posted to HRMS</v>
      </c>
      <c r="J285" s="18" t="str">
        <f>"On-site 24/7 Premium Pay"</f>
        <v>On-site 24/7 Premium Pay</v>
      </c>
      <c r="K285" s="32" t="str">
        <f>"WSH-CENT/SS WORKER"</f>
        <v>WSH-CENT/SS WORKER</v>
      </c>
      <c r="L285" s="47" t="s">
        <v>33</v>
      </c>
      <c r="M285" s="17">
        <v>5</v>
      </c>
      <c r="N285" s="16" t="s">
        <v>26</v>
      </c>
      <c r="O285" s="17" t="s">
        <v>24</v>
      </c>
      <c r="P285" s="17" t="s">
        <v>24</v>
      </c>
      <c r="Q285" s="17" t="s">
        <v>24</v>
      </c>
      <c r="R285" s="17" t="s">
        <v>24</v>
      </c>
      <c r="S285" s="17" t="s">
        <v>24</v>
      </c>
      <c r="T285" s="17" t="s">
        <v>24</v>
      </c>
      <c r="U285" s="25"/>
    </row>
    <row r="286" spans="1:21" ht="15" hidden="1" thickBot="1" x14ac:dyDescent="0.4">
      <c r="A286" s="31">
        <v>57243031</v>
      </c>
      <c r="B286" s="2" t="str">
        <f t="shared" si="19"/>
        <v>Daniel Kresse</v>
      </c>
      <c r="C286" s="2">
        <v>20012618</v>
      </c>
      <c r="D286" s="3">
        <v>45350.6</v>
      </c>
      <c r="E286" s="14">
        <v>45343</v>
      </c>
      <c r="F286" s="13">
        <v>45343.333333333336</v>
      </c>
      <c r="G286" s="13">
        <v>45343.6875</v>
      </c>
      <c r="H286" s="15">
        <v>8</v>
      </c>
      <c r="I286" s="2" t="str">
        <f t="shared" si="21"/>
        <v>Posted to HRMS</v>
      </c>
      <c r="J286" s="18" t="str">
        <f>"On-site 24/7 Premium Pay"</f>
        <v>On-site 24/7 Premium Pay</v>
      </c>
      <c r="K286" s="32" t="str">
        <f>"WSH-CENT/SS WORKER"</f>
        <v>WSH-CENT/SS WORKER</v>
      </c>
      <c r="L286" s="47" t="s">
        <v>33</v>
      </c>
      <c r="M286" s="17">
        <v>5</v>
      </c>
      <c r="N286" s="16" t="s">
        <v>26</v>
      </c>
      <c r="O286" s="17" t="s">
        <v>24</v>
      </c>
      <c r="P286" s="17" t="s">
        <v>24</v>
      </c>
      <c r="Q286" s="17" t="s">
        <v>24</v>
      </c>
      <c r="R286" s="17" t="s">
        <v>24</v>
      </c>
      <c r="S286" s="17" t="s">
        <v>24</v>
      </c>
      <c r="T286" s="17" t="s">
        <v>24</v>
      </c>
      <c r="U286" s="25"/>
    </row>
    <row r="287" spans="1:21" ht="15" hidden="1" thickBot="1" x14ac:dyDescent="0.4">
      <c r="A287" s="31">
        <v>57243032</v>
      </c>
      <c r="B287" s="2" t="str">
        <f t="shared" si="19"/>
        <v>Daniel Kresse</v>
      </c>
      <c r="C287" s="2">
        <v>20012618</v>
      </c>
      <c r="D287" s="3">
        <v>45350.600011574075</v>
      </c>
      <c r="E287" s="14">
        <v>45344</v>
      </c>
      <c r="F287" s="13">
        <v>45344.333333333336</v>
      </c>
      <c r="G287" s="13">
        <v>45344.6875</v>
      </c>
      <c r="H287" s="15">
        <v>8</v>
      </c>
      <c r="I287" s="2" t="str">
        <f t="shared" si="21"/>
        <v>Posted to HRMS</v>
      </c>
      <c r="J287" s="18" t="str">
        <f>"On-site 24/7 Premium Pay"</f>
        <v>On-site 24/7 Premium Pay</v>
      </c>
      <c r="K287" s="32" t="str">
        <f>"WSH-CENT/SS WORKER"</f>
        <v>WSH-CENT/SS WORKER</v>
      </c>
      <c r="L287" s="47" t="s">
        <v>27</v>
      </c>
      <c r="M287" s="17" t="s">
        <v>24</v>
      </c>
      <c r="N287" s="16" t="s">
        <v>24</v>
      </c>
      <c r="O287" s="17" t="s">
        <v>24</v>
      </c>
      <c r="P287" s="17" t="s">
        <v>24</v>
      </c>
      <c r="Q287" s="17" t="s">
        <v>24</v>
      </c>
      <c r="R287" s="17" t="s">
        <v>24</v>
      </c>
      <c r="S287" s="17" t="s">
        <v>24</v>
      </c>
      <c r="T287" s="17" t="s">
        <v>24</v>
      </c>
      <c r="U287" s="25"/>
    </row>
    <row r="288" spans="1:21" ht="15" hidden="1" thickBot="1" x14ac:dyDescent="0.4">
      <c r="A288" s="31">
        <v>57243033</v>
      </c>
      <c r="B288" s="2" t="str">
        <f t="shared" si="19"/>
        <v>Daniel Kresse</v>
      </c>
      <c r="C288" s="2">
        <v>20012618</v>
      </c>
      <c r="D288" s="3">
        <v>45350.600023148145</v>
      </c>
      <c r="E288" s="14">
        <v>45345</v>
      </c>
      <c r="F288" s="13">
        <v>45345.333333333336</v>
      </c>
      <c r="G288" s="13">
        <v>45345.6875</v>
      </c>
      <c r="H288" s="15">
        <v>8</v>
      </c>
      <c r="I288" s="2" t="str">
        <f t="shared" si="21"/>
        <v>Posted to HRMS</v>
      </c>
      <c r="J288" s="18" t="str">
        <f>"On-site 24/7 Premium Pay"</f>
        <v>On-site 24/7 Premium Pay</v>
      </c>
      <c r="K288" s="32" t="str">
        <f>"WSH-CENT/SS WORKER"</f>
        <v>WSH-CENT/SS WORKER</v>
      </c>
      <c r="L288" s="47" t="s">
        <v>33</v>
      </c>
      <c r="M288" s="17">
        <v>5</v>
      </c>
      <c r="N288" s="16" t="s">
        <v>26</v>
      </c>
      <c r="O288" s="17" t="s">
        <v>24</v>
      </c>
      <c r="P288" s="17" t="s">
        <v>24</v>
      </c>
      <c r="Q288" s="17" t="s">
        <v>24</v>
      </c>
      <c r="R288" s="17" t="s">
        <v>24</v>
      </c>
      <c r="S288" s="17" t="s">
        <v>24</v>
      </c>
      <c r="T288" s="17" t="s">
        <v>24</v>
      </c>
      <c r="U288" s="25"/>
    </row>
    <row r="289" spans="1:21" ht="15" hidden="1" thickBot="1" x14ac:dyDescent="0.4">
      <c r="A289" s="31">
        <v>57343440</v>
      </c>
      <c r="B289" s="2" t="str">
        <f t="shared" si="19"/>
        <v>Daniel Kresse</v>
      </c>
      <c r="C289" s="2">
        <v>20012618</v>
      </c>
      <c r="D289" s="3">
        <v>45355.477222222224</v>
      </c>
      <c r="E289" s="14">
        <v>45346</v>
      </c>
      <c r="F289" s="14">
        <v>45346</v>
      </c>
      <c r="G289" s="13">
        <v>45346.999305555553</v>
      </c>
      <c r="H289" s="15">
        <v>0</v>
      </c>
      <c r="I289" s="2" t="str">
        <f t="shared" si="21"/>
        <v>Posted to HRMS</v>
      </c>
      <c r="J289" s="18" t="str">
        <f>"Marked As Day Off"</f>
        <v>Marked As Day Off</v>
      </c>
      <c r="K289" s="32" t="str">
        <f>"N/A"</f>
        <v>N/A</v>
      </c>
      <c r="L289" s="47" t="s">
        <v>27</v>
      </c>
      <c r="M289" s="17" t="s">
        <v>24</v>
      </c>
      <c r="N289" s="16" t="s">
        <v>24</v>
      </c>
      <c r="O289" s="17" t="s">
        <v>24</v>
      </c>
      <c r="P289" s="17" t="s">
        <v>24</v>
      </c>
      <c r="Q289" s="17" t="s">
        <v>24</v>
      </c>
      <c r="R289" s="17" t="s">
        <v>24</v>
      </c>
      <c r="S289" s="17" t="s">
        <v>24</v>
      </c>
      <c r="T289" s="17" t="s">
        <v>24</v>
      </c>
      <c r="U289" s="25"/>
    </row>
    <row r="290" spans="1:21" ht="15" hidden="1" thickBot="1" x14ac:dyDescent="0.4">
      <c r="A290" s="31">
        <v>57243035</v>
      </c>
      <c r="B290" s="2" t="str">
        <f t="shared" si="19"/>
        <v>Daniel Kresse</v>
      </c>
      <c r="C290" s="2">
        <v>20012618</v>
      </c>
      <c r="D290" s="3">
        <v>45350.600034722222</v>
      </c>
      <c r="E290" s="14">
        <v>45346</v>
      </c>
      <c r="F290" s="13">
        <v>45346.333333333336</v>
      </c>
      <c r="G290" s="13">
        <v>45346.6875</v>
      </c>
      <c r="H290" s="15">
        <v>8</v>
      </c>
      <c r="I290" s="2" t="str">
        <f>"Canceled"</f>
        <v>Canceled</v>
      </c>
      <c r="J290" s="18" t="str">
        <f>"On-site 24/7 Premium Pay"</f>
        <v>On-site 24/7 Premium Pay</v>
      </c>
      <c r="K290" s="32" t="str">
        <f>"WSH-CENT/SS WORKER"</f>
        <v>WSH-CENT/SS WORKER</v>
      </c>
      <c r="L290" s="47"/>
      <c r="M290" s="17"/>
      <c r="N290" s="16"/>
      <c r="O290" s="17"/>
      <c r="P290" s="17"/>
      <c r="Q290" s="17"/>
      <c r="R290" s="17"/>
      <c r="S290" s="17"/>
      <c r="T290" s="17"/>
      <c r="U290" s="25" t="s">
        <v>82</v>
      </c>
    </row>
    <row r="291" spans="1:21" ht="15" hidden="1" thickBot="1" x14ac:dyDescent="0.4">
      <c r="A291" s="31">
        <v>57343441</v>
      </c>
      <c r="B291" s="2" t="str">
        <f t="shared" si="19"/>
        <v>Daniel Kresse</v>
      </c>
      <c r="C291" s="2">
        <v>20012618</v>
      </c>
      <c r="D291" s="3">
        <v>45355.47724537037</v>
      </c>
      <c r="E291" s="14">
        <v>45347</v>
      </c>
      <c r="F291" s="14">
        <v>45347</v>
      </c>
      <c r="G291" s="13">
        <v>45347.999305555553</v>
      </c>
      <c r="H291" s="15">
        <v>0</v>
      </c>
      <c r="I291" s="2" t="str">
        <f>"Posted to HRMS"</f>
        <v>Posted to HRMS</v>
      </c>
      <c r="J291" s="18" t="str">
        <f>"Marked As Day Off"</f>
        <v>Marked As Day Off</v>
      </c>
      <c r="K291" s="32" t="str">
        <f>"N/A"</f>
        <v>N/A</v>
      </c>
      <c r="L291" s="47" t="s">
        <v>27</v>
      </c>
      <c r="M291" s="17" t="s">
        <v>24</v>
      </c>
      <c r="N291" s="16" t="s">
        <v>24</v>
      </c>
      <c r="O291" s="17" t="s">
        <v>24</v>
      </c>
      <c r="P291" s="17" t="s">
        <v>24</v>
      </c>
      <c r="Q291" s="17" t="s">
        <v>24</v>
      </c>
      <c r="R291" s="17" t="s">
        <v>24</v>
      </c>
      <c r="S291" s="17" t="s">
        <v>24</v>
      </c>
      <c r="T291" s="17" t="s">
        <v>24</v>
      </c>
      <c r="U291" s="25"/>
    </row>
    <row r="292" spans="1:21" ht="15" hidden="1" thickBot="1" x14ac:dyDescent="0.4">
      <c r="A292" s="31">
        <v>57243036</v>
      </c>
      <c r="B292" s="2" t="str">
        <f t="shared" si="19"/>
        <v>Daniel Kresse</v>
      </c>
      <c r="C292" s="2">
        <v>20012618</v>
      </c>
      <c r="D292" s="3">
        <v>45350.600057870368</v>
      </c>
      <c r="E292" s="14">
        <v>45347</v>
      </c>
      <c r="F292" s="13">
        <v>45347.333333333336</v>
      </c>
      <c r="G292" s="13">
        <v>45347.6875</v>
      </c>
      <c r="H292" s="15">
        <v>8</v>
      </c>
      <c r="I292" s="2" t="str">
        <f>"Canceled"</f>
        <v>Canceled</v>
      </c>
      <c r="J292" s="18" t="str">
        <f>"On-site 24/7 Premium Pay"</f>
        <v>On-site 24/7 Premium Pay</v>
      </c>
      <c r="K292" s="32" t="str">
        <f>"WSH-CENT/SS WORKER"</f>
        <v>WSH-CENT/SS WORKER</v>
      </c>
      <c r="L292" s="47"/>
      <c r="M292" s="17"/>
      <c r="N292" s="16"/>
      <c r="O292" s="17"/>
      <c r="P292" s="17"/>
      <c r="Q292" s="17"/>
      <c r="R292" s="17"/>
      <c r="S292" s="17"/>
      <c r="T292" s="17"/>
      <c r="U292" s="25" t="s">
        <v>82</v>
      </c>
    </row>
    <row r="293" spans="1:21" ht="15" hidden="1" thickBot="1" x14ac:dyDescent="0.4">
      <c r="A293" s="31">
        <v>57243038</v>
      </c>
      <c r="B293" s="2" t="str">
        <f t="shared" si="19"/>
        <v>Daniel Kresse</v>
      </c>
      <c r="C293" s="2">
        <v>20012618</v>
      </c>
      <c r="D293" s="3">
        <v>45350.600069444445</v>
      </c>
      <c r="E293" s="14">
        <v>45348</v>
      </c>
      <c r="F293" s="13">
        <v>45348.333333333336</v>
      </c>
      <c r="G293" s="13">
        <v>45348.6875</v>
      </c>
      <c r="H293" s="15">
        <v>8</v>
      </c>
      <c r="I293" s="2" t="str">
        <f t="shared" ref="I293:I356" si="22">"Posted to HRMS"</f>
        <v>Posted to HRMS</v>
      </c>
      <c r="J293" s="18" t="str">
        <f>"On-site 24/7 Premium Pay"</f>
        <v>On-site 24/7 Premium Pay</v>
      </c>
      <c r="K293" s="32" t="str">
        <f>"WSH-CENT/SS WORKER"</f>
        <v>WSH-CENT/SS WORKER</v>
      </c>
      <c r="L293" s="47" t="s">
        <v>33</v>
      </c>
      <c r="M293" s="17">
        <v>5</v>
      </c>
      <c r="N293" s="16" t="s">
        <v>26</v>
      </c>
      <c r="O293" s="17" t="s">
        <v>24</v>
      </c>
      <c r="P293" s="17" t="s">
        <v>24</v>
      </c>
      <c r="Q293" s="17" t="s">
        <v>24</v>
      </c>
      <c r="R293" s="17" t="s">
        <v>24</v>
      </c>
      <c r="S293" s="17" t="s">
        <v>24</v>
      </c>
      <c r="T293" s="17" t="s">
        <v>24</v>
      </c>
      <c r="U293" s="25"/>
    </row>
    <row r="294" spans="1:21" ht="15" hidden="1" thickBot="1" x14ac:dyDescent="0.4">
      <c r="A294" s="31">
        <v>57243041</v>
      </c>
      <c r="B294" s="2" t="str">
        <f t="shared" si="19"/>
        <v>Daniel Kresse</v>
      </c>
      <c r="C294" s="2">
        <v>20012618</v>
      </c>
      <c r="D294" s="3">
        <v>45350.600115740737</v>
      </c>
      <c r="E294" s="14">
        <v>45349</v>
      </c>
      <c r="F294" s="13">
        <v>45349.333333333336</v>
      </c>
      <c r="G294" s="13">
        <v>45349.6875</v>
      </c>
      <c r="H294" s="15">
        <v>8</v>
      </c>
      <c r="I294" s="2" t="str">
        <f t="shared" si="22"/>
        <v>Posted to HRMS</v>
      </c>
      <c r="J294" s="18" t="str">
        <f>"On-site 24/7 Premium Pay"</f>
        <v>On-site 24/7 Premium Pay</v>
      </c>
      <c r="K294" s="32" t="str">
        <f>"WSH-CENT/SS WORKER"</f>
        <v>WSH-CENT/SS WORKER</v>
      </c>
      <c r="L294" s="47" t="s">
        <v>33</v>
      </c>
      <c r="M294" s="17">
        <v>5</v>
      </c>
      <c r="N294" s="16" t="s">
        <v>26</v>
      </c>
      <c r="O294" s="17" t="s">
        <v>24</v>
      </c>
      <c r="P294" s="17" t="s">
        <v>24</v>
      </c>
      <c r="Q294" s="17" t="s">
        <v>24</v>
      </c>
      <c r="R294" s="17" t="s">
        <v>24</v>
      </c>
      <c r="S294" s="17" t="s">
        <v>24</v>
      </c>
      <c r="T294" s="17" t="s">
        <v>24</v>
      </c>
      <c r="U294" s="25"/>
    </row>
    <row r="295" spans="1:21" ht="15" hidden="1" thickBot="1" x14ac:dyDescent="0.4">
      <c r="A295" s="31">
        <v>57522875</v>
      </c>
      <c r="B295" s="2" t="str">
        <f t="shared" si="19"/>
        <v>Daniel Kresse</v>
      </c>
      <c r="C295" s="2">
        <v>20012618</v>
      </c>
      <c r="D295" s="3">
        <v>45366.586226851854</v>
      </c>
      <c r="E295" s="14">
        <v>45350</v>
      </c>
      <c r="F295" s="13">
        <v>45350.333333333336</v>
      </c>
      <c r="G295" s="13">
        <v>45350.6875</v>
      </c>
      <c r="H295" s="15">
        <v>8</v>
      </c>
      <c r="I295" s="2" t="str">
        <f t="shared" si="22"/>
        <v>Posted to HRMS</v>
      </c>
      <c r="J295" s="18" t="str">
        <f>"On-site 24/7 Premium Pay"</f>
        <v>On-site 24/7 Premium Pay</v>
      </c>
      <c r="K295" s="32" t="str">
        <f>"WSH-CENT/SS WORKER"</f>
        <v>WSH-CENT/SS WORKER</v>
      </c>
      <c r="L295" s="47" t="s">
        <v>33</v>
      </c>
      <c r="M295" s="17">
        <v>5</v>
      </c>
      <c r="N295" s="16" t="s">
        <v>26</v>
      </c>
      <c r="O295" s="17" t="s">
        <v>24</v>
      </c>
      <c r="P295" s="17" t="s">
        <v>24</v>
      </c>
      <c r="Q295" s="17" t="s">
        <v>24</v>
      </c>
      <c r="R295" s="17" t="s">
        <v>24</v>
      </c>
      <c r="S295" s="17" t="s">
        <v>24</v>
      </c>
      <c r="T295" s="17" t="s">
        <v>24</v>
      </c>
      <c r="U295" s="25"/>
    </row>
    <row r="296" spans="1:21" ht="15" hidden="1" thickBot="1" x14ac:dyDescent="0.4">
      <c r="A296" s="31">
        <v>57512883</v>
      </c>
      <c r="B296" s="2" t="str">
        <f t="shared" si="19"/>
        <v>Daniel Kresse</v>
      </c>
      <c r="C296" s="2">
        <v>20012618</v>
      </c>
      <c r="D296" s="3">
        <v>45366.3359375</v>
      </c>
      <c r="E296" s="14">
        <v>45353</v>
      </c>
      <c r="F296" s="14">
        <v>45353</v>
      </c>
      <c r="G296" s="13">
        <v>45353.999305555553</v>
      </c>
      <c r="H296" s="15">
        <v>0</v>
      </c>
      <c r="I296" s="2" t="str">
        <f t="shared" si="22"/>
        <v>Posted to HRMS</v>
      </c>
      <c r="J296" s="18" t="str">
        <f>"Marked As Day Off"</f>
        <v>Marked As Day Off</v>
      </c>
      <c r="K296" s="32" t="str">
        <f>"N/A"</f>
        <v>N/A</v>
      </c>
      <c r="L296" s="47" t="s">
        <v>47</v>
      </c>
      <c r="M296" s="17">
        <v>8</v>
      </c>
      <c r="N296" s="16" t="s">
        <v>26</v>
      </c>
      <c r="O296" s="17" t="s">
        <v>24</v>
      </c>
      <c r="P296" s="17" t="s">
        <v>24</v>
      </c>
      <c r="Q296" s="17" t="s">
        <v>24</v>
      </c>
      <c r="R296" s="17" t="s">
        <v>24</v>
      </c>
      <c r="S296" s="17" t="s">
        <v>24</v>
      </c>
      <c r="T296" s="17" t="s">
        <v>24</v>
      </c>
      <c r="U296" s="25"/>
    </row>
    <row r="297" spans="1:21" ht="15" hidden="1" thickBot="1" x14ac:dyDescent="0.4">
      <c r="A297" s="31">
        <v>57512887</v>
      </c>
      <c r="B297" s="2" t="str">
        <f t="shared" si="19"/>
        <v>Daniel Kresse</v>
      </c>
      <c r="C297" s="2">
        <v>20012618</v>
      </c>
      <c r="D297" s="3">
        <v>45366.335949074077</v>
      </c>
      <c r="E297" s="14">
        <v>45354</v>
      </c>
      <c r="F297" s="14">
        <v>45354</v>
      </c>
      <c r="G297" s="13">
        <v>45354.999305555553</v>
      </c>
      <c r="H297" s="15">
        <v>0</v>
      </c>
      <c r="I297" s="2" t="str">
        <f t="shared" si="22"/>
        <v>Posted to HRMS</v>
      </c>
      <c r="J297" s="18" t="str">
        <f>"Marked As Day Off"</f>
        <v>Marked As Day Off</v>
      </c>
      <c r="K297" s="32" t="str">
        <f>"N/A"</f>
        <v>N/A</v>
      </c>
      <c r="L297" s="47" t="s">
        <v>27</v>
      </c>
      <c r="M297" s="17" t="s">
        <v>24</v>
      </c>
      <c r="N297" s="16" t="s">
        <v>24</v>
      </c>
      <c r="O297" s="17" t="s">
        <v>24</v>
      </c>
      <c r="P297" s="17" t="s">
        <v>24</v>
      </c>
      <c r="Q297" s="17" t="s">
        <v>24</v>
      </c>
      <c r="R297" s="17" t="s">
        <v>24</v>
      </c>
      <c r="S297" s="17" t="s">
        <v>24</v>
      </c>
      <c r="T297" s="17" t="s">
        <v>24</v>
      </c>
      <c r="U297" s="25"/>
    </row>
    <row r="298" spans="1:21" ht="15" hidden="1" thickBot="1" x14ac:dyDescent="0.4">
      <c r="A298" s="31">
        <v>57512845</v>
      </c>
      <c r="B298" s="2" t="str">
        <f t="shared" si="19"/>
        <v>Daniel Kresse</v>
      </c>
      <c r="C298" s="2">
        <v>20012618</v>
      </c>
      <c r="D298" s="3">
        <v>45366.335740740738</v>
      </c>
      <c r="E298" s="14">
        <v>45355</v>
      </c>
      <c r="F298" s="13">
        <v>45355.333333333336</v>
      </c>
      <c r="G298" s="13">
        <v>45355.6875</v>
      </c>
      <c r="H298" s="15">
        <v>8</v>
      </c>
      <c r="I298" s="2" t="str">
        <f t="shared" si="22"/>
        <v>Posted to HRMS</v>
      </c>
      <c r="J298" s="18" t="str">
        <f>"On-site 24/7 Premium Pay"</f>
        <v>On-site 24/7 Premium Pay</v>
      </c>
      <c r="K298" s="32" t="str">
        <f>"WSH-CENT/SS WORKER"</f>
        <v>WSH-CENT/SS WORKER</v>
      </c>
      <c r="L298" s="47" t="s">
        <v>27</v>
      </c>
      <c r="M298" s="17" t="s">
        <v>24</v>
      </c>
      <c r="N298" s="16" t="s">
        <v>24</v>
      </c>
      <c r="O298" s="17" t="s">
        <v>24</v>
      </c>
      <c r="P298" s="17" t="s">
        <v>24</v>
      </c>
      <c r="Q298" s="17" t="s">
        <v>24</v>
      </c>
      <c r="R298" s="17" t="s">
        <v>24</v>
      </c>
      <c r="S298" s="17" t="s">
        <v>24</v>
      </c>
      <c r="T298" s="17" t="s">
        <v>24</v>
      </c>
      <c r="U298" s="25"/>
    </row>
    <row r="299" spans="1:21" ht="15" hidden="1" thickBot="1" x14ac:dyDescent="0.4">
      <c r="A299" s="31">
        <v>57512847</v>
      </c>
      <c r="B299" s="2" t="str">
        <f t="shared" si="19"/>
        <v>Daniel Kresse</v>
      </c>
      <c r="C299" s="2">
        <v>20012618</v>
      </c>
      <c r="D299" s="3">
        <v>45366.335752314815</v>
      </c>
      <c r="E299" s="14">
        <v>45356</v>
      </c>
      <c r="F299" s="13">
        <v>45356.333333333336</v>
      </c>
      <c r="G299" s="13">
        <v>45356.6875</v>
      </c>
      <c r="H299" s="15">
        <v>8</v>
      </c>
      <c r="I299" s="2" t="str">
        <f t="shared" si="22"/>
        <v>Posted to HRMS</v>
      </c>
      <c r="J299" s="18" t="str">
        <f>"On-site 24/7 Premium Pay"</f>
        <v>On-site 24/7 Premium Pay</v>
      </c>
      <c r="K299" s="32" t="str">
        <f>"WSH-CENT/SS WORKER"</f>
        <v>WSH-CENT/SS WORKER</v>
      </c>
      <c r="L299" s="47" t="s">
        <v>27</v>
      </c>
      <c r="M299" s="17" t="s">
        <v>24</v>
      </c>
      <c r="N299" s="16" t="s">
        <v>24</v>
      </c>
      <c r="O299" s="17" t="s">
        <v>24</v>
      </c>
      <c r="P299" s="17" t="s">
        <v>24</v>
      </c>
      <c r="Q299" s="17" t="s">
        <v>24</v>
      </c>
      <c r="R299" s="17" t="s">
        <v>24</v>
      </c>
      <c r="S299" s="17" t="s">
        <v>24</v>
      </c>
      <c r="T299" s="17" t="s">
        <v>24</v>
      </c>
      <c r="U299" s="25"/>
    </row>
    <row r="300" spans="1:21" ht="15" thickBot="1" x14ac:dyDescent="0.4">
      <c r="A300" s="31">
        <v>57512848</v>
      </c>
      <c r="B300" s="2" t="str">
        <f t="shared" si="19"/>
        <v>Daniel Kresse</v>
      </c>
      <c r="C300" s="2">
        <v>20012618</v>
      </c>
      <c r="D300" s="3">
        <v>45366.335775462961</v>
      </c>
      <c r="E300" s="14">
        <v>45357</v>
      </c>
      <c r="F300" s="13">
        <v>45357.333333333336</v>
      </c>
      <c r="G300" s="13">
        <v>45357.6875</v>
      </c>
      <c r="H300" s="15">
        <v>8</v>
      </c>
      <c r="I300" s="2" t="str">
        <f t="shared" si="22"/>
        <v>Posted to HRMS</v>
      </c>
      <c r="J300" s="18" t="str">
        <f>"On-site 24/7 Premium Pay"</f>
        <v>On-site 24/7 Premium Pay</v>
      </c>
      <c r="K300" s="32" t="str">
        <f>"WSH-CENT/SS WORKER"</f>
        <v>WSH-CENT/SS WORKER</v>
      </c>
      <c r="L300" s="47" t="s">
        <v>64</v>
      </c>
      <c r="M300" s="17">
        <v>15.5</v>
      </c>
      <c r="N300" s="16" t="s">
        <v>31</v>
      </c>
      <c r="O300" s="17">
        <v>0.5</v>
      </c>
      <c r="P300" s="17" t="s">
        <v>70</v>
      </c>
      <c r="Q300" s="17">
        <v>1200</v>
      </c>
      <c r="R300" s="17">
        <v>50.53</v>
      </c>
      <c r="S300" s="17">
        <v>52.95</v>
      </c>
      <c r="T300" s="17">
        <f>(R300*O300)+(S300*O300)</f>
        <v>51.74</v>
      </c>
      <c r="U300" s="97" t="s">
        <v>77</v>
      </c>
    </row>
    <row r="301" spans="1:21" ht="15" thickBot="1" x14ac:dyDescent="0.4">
      <c r="A301" s="31">
        <v>57512851</v>
      </c>
      <c r="B301" s="2" t="str">
        <f t="shared" si="19"/>
        <v>Daniel Kresse</v>
      </c>
      <c r="C301" s="2">
        <v>20012618</v>
      </c>
      <c r="D301" s="3">
        <v>45366.335775462961</v>
      </c>
      <c r="E301" s="14">
        <v>45358</v>
      </c>
      <c r="F301" s="13">
        <v>45358.333333333336</v>
      </c>
      <c r="G301" s="13">
        <v>45358.6875</v>
      </c>
      <c r="H301" s="15">
        <v>8</v>
      </c>
      <c r="I301" s="2" t="str">
        <f t="shared" si="22"/>
        <v>Posted to HRMS</v>
      </c>
      <c r="J301" s="18" t="str">
        <f>"On-site 24/7 Premium Pay"</f>
        <v>On-site 24/7 Premium Pay</v>
      </c>
      <c r="K301" s="32" t="str">
        <f>"WSH-CENT/SS WORKER"</f>
        <v>WSH-CENT/SS WORKER</v>
      </c>
      <c r="L301" s="47" t="s">
        <v>64</v>
      </c>
      <c r="M301" s="17">
        <v>15.5</v>
      </c>
      <c r="N301" s="16" t="s">
        <v>31</v>
      </c>
      <c r="O301" s="17">
        <v>0.5</v>
      </c>
      <c r="P301" s="17" t="s">
        <v>70</v>
      </c>
      <c r="Q301" s="17">
        <v>1200</v>
      </c>
      <c r="R301" s="17">
        <v>50.53</v>
      </c>
      <c r="S301" s="17">
        <v>52.95</v>
      </c>
      <c r="T301" s="17">
        <f>(R301*O301)+(S301*O301)</f>
        <v>51.74</v>
      </c>
      <c r="U301" s="97"/>
    </row>
    <row r="302" spans="1:21" ht="15" hidden="1" thickBot="1" x14ac:dyDescent="0.4">
      <c r="A302" s="31">
        <v>57512854</v>
      </c>
      <c r="B302" s="2" t="str">
        <f t="shared" si="19"/>
        <v>Daniel Kresse</v>
      </c>
      <c r="C302" s="2">
        <v>20012618</v>
      </c>
      <c r="D302" s="3">
        <v>45366.335810185185</v>
      </c>
      <c r="E302" s="14">
        <v>45359</v>
      </c>
      <c r="F302" s="13">
        <v>45359.333333333336</v>
      </c>
      <c r="G302" s="13">
        <v>45359.6875</v>
      </c>
      <c r="H302" s="15">
        <v>8</v>
      </c>
      <c r="I302" s="2" t="str">
        <f t="shared" si="22"/>
        <v>Posted to HRMS</v>
      </c>
      <c r="J302" s="18" t="str">
        <f>"On-site 24/7 Premium Pay"</f>
        <v>On-site 24/7 Premium Pay</v>
      </c>
      <c r="K302" s="32" t="str">
        <f>"WSH-CENT/SS WORKER"</f>
        <v>WSH-CENT/SS WORKER</v>
      </c>
      <c r="L302" s="47" t="s">
        <v>27</v>
      </c>
      <c r="M302" s="17" t="s">
        <v>24</v>
      </c>
      <c r="N302" s="16" t="s">
        <v>24</v>
      </c>
      <c r="O302" s="17" t="s">
        <v>24</v>
      </c>
      <c r="P302" s="17" t="s">
        <v>24</v>
      </c>
      <c r="Q302" s="17" t="s">
        <v>24</v>
      </c>
      <c r="R302" s="17" t="s">
        <v>24</v>
      </c>
      <c r="S302" s="17" t="s">
        <v>24</v>
      </c>
      <c r="T302" s="17" t="s">
        <v>24</v>
      </c>
      <c r="U302" s="25"/>
    </row>
    <row r="303" spans="1:21" ht="15" hidden="1" thickBot="1" x14ac:dyDescent="0.4">
      <c r="A303" s="31">
        <v>57512879</v>
      </c>
      <c r="B303" s="2" t="str">
        <f t="shared" si="19"/>
        <v>Daniel Kresse</v>
      </c>
      <c r="C303" s="2">
        <v>20012618</v>
      </c>
      <c r="D303" s="3">
        <v>45366.3358912037</v>
      </c>
      <c r="E303" s="14">
        <v>45360</v>
      </c>
      <c r="F303" s="14">
        <v>45360</v>
      </c>
      <c r="G303" s="13">
        <v>45360.999305555553</v>
      </c>
      <c r="H303" s="15">
        <v>0</v>
      </c>
      <c r="I303" s="2" t="str">
        <f t="shared" si="22"/>
        <v>Posted to HRMS</v>
      </c>
      <c r="J303" s="18" t="str">
        <f>"Marked As Day Off"</f>
        <v>Marked As Day Off</v>
      </c>
      <c r="K303" s="32" t="str">
        <f>"N/A"</f>
        <v>N/A</v>
      </c>
      <c r="L303" s="47" t="s">
        <v>39</v>
      </c>
      <c r="M303" s="17">
        <v>12</v>
      </c>
      <c r="N303" s="16" t="s">
        <v>26</v>
      </c>
      <c r="O303" s="17" t="s">
        <v>24</v>
      </c>
      <c r="P303" s="17" t="s">
        <v>24</v>
      </c>
      <c r="Q303" s="17" t="s">
        <v>24</v>
      </c>
      <c r="R303" s="17" t="s">
        <v>24</v>
      </c>
      <c r="S303" s="17" t="s">
        <v>24</v>
      </c>
      <c r="T303" s="17" t="s">
        <v>24</v>
      </c>
      <c r="U303" s="25"/>
    </row>
    <row r="304" spans="1:21" ht="15" hidden="1" thickBot="1" x14ac:dyDescent="0.4">
      <c r="A304" s="31">
        <v>57512880</v>
      </c>
      <c r="B304" s="2" t="str">
        <f t="shared" si="19"/>
        <v>Daniel Kresse</v>
      </c>
      <c r="C304" s="2">
        <v>20012618</v>
      </c>
      <c r="D304" s="3">
        <v>45366.335914351854</v>
      </c>
      <c r="E304" s="14">
        <v>45361</v>
      </c>
      <c r="F304" s="14">
        <v>45361</v>
      </c>
      <c r="G304" s="13">
        <v>45361.999305555553</v>
      </c>
      <c r="H304" s="15">
        <v>0</v>
      </c>
      <c r="I304" s="2" t="str">
        <f t="shared" si="22"/>
        <v>Posted to HRMS</v>
      </c>
      <c r="J304" s="18" t="str">
        <f>"Marked As Day Off"</f>
        <v>Marked As Day Off</v>
      </c>
      <c r="K304" s="32" t="str">
        <f>"N/A"</f>
        <v>N/A</v>
      </c>
      <c r="L304" s="47" t="s">
        <v>27</v>
      </c>
      <c r="M304" s="17" t="s">
        <v>24</v>
      </c>
      <c r="N304" s="16" t="s">
        <v>24</v>
      </c>
      <c r="O304" s="17" t="s">
        <v>24</v>
      </c>
      <c r="P304" s="17" t="s">
        <v>24</v>
      </c>
      <c r="Q304" s="17" t="s">
        <v>24</v>
      </c>
      <c r="R304" s="17" t="s">
        <v>24</v>
      </c>
      <c r="S304" s="17" t="s">
        <v>24</v>
      </c>
      <c r="T304" s="17" t="s">
        <v>24</v>
      </c>
      <c r="U304" s="25"/>
    </row>
    <row r="305" spans="1:21" ht="15" hidden="1" thickBot="1" x14ac:dyDescent="0.4">
      <c r="A305" s="31">
        <v>57512863</v>
      </c>
      <c r="B305" s="2" t="str">
        <f t="shared" si="19"/>
        <v>Daniel Kresse</v>
      </c>
      <c r="C305" s="2">
        <v>20012618</v>
      </c>
      <c r="D305" s="3">
        <v>45366.335833333331</v>
      </c>
      <c r="E305" s="14">
        <v>45362</v>
      </c>
      <c r="F305" s="13">
        <v>45362.333333333336</v>
      </c>
      <c r="G305" s="13">
        <v>45362.6875</v>
      </c>
      <c r="H305" s="15">
        <v>8</v>
      </c>
      <c r="I305" s="2" t="str">
        <f t="shared" si="22"/>
        <v>Posted to HRMS</v>
      </c>
      <c r="J305" s="18" t="str">
        <f>"On-site 24/7 Premium Pay"</f>
        <v>On-site 24/7 Premium Pay</v>
      </c>
      <c r="K305" s="32" t="str">
        <f>"WSH-CENT/SS WORKER"</f>
        <v>WSH-CENT/SS WORKER</v>
      </c>
      <c r="L305" s="47" t="s">
        <v>33</v>
      </c>
      <c r="M305" s="17">
        <v>5</v>
      </c>
      <c r="N305" s="16" t="s">
        <v>26</v>
      </c>
      <c r="O305" s="17" t="s">
        <v>24</v>
      </c>
      <c r="P305" s="17" t="s">
        <v>24</v>
      </c>
      <c r="Q305" s="17" t="s">
        <v>24</v>
      </c>
      <c r="R305" s="17" t="s">
        <v>24</v>
      </c>
      <c r="S305" s="17" t="s">
        <v>24</v>
      </c>
      <c r="T305" s="17" t="s">
        <v>24</v>
      </c>
      <c r="U305" s="25"/>
    </row>
    <row r="306" spans="1:21" ht="15" hidden="1" thickBot="1" x14ac:dyDescent="0.4">
      <c r="A306" s="31">
        <v>57512866</v>
      </c>
      <c r="B306" s="2" t="str">
        <f t="shared" si="19"/>
        <v>Daniel Kresse</v>
      </c>
      <c r="C306" s="2">
        <v>20012618</v>
      </c>
      <c r="D306" s="3">
        <v>45366.335844907408</v>
      </c>
      <c r="E306" s="14">
        <v>45363</v>
      </c>
      <c r="F306" s="13">
        <v>45363.333333333336</v>
      </c>
      <c r="G306" s="13">
        <v>45363.6875</v>
      </c>
      <c r="H306" s="15">
        <v>8</v>
      </c>
      <c r="I306" s="2" t="str">
        <f t="shared" si="22"/>
        <v>Posted to HRMS</v>
      </c>
      <c r="J306" s="18" t="str">
        <f>"On-site 24/7 Premium Pay"</f>
        <v>On-site 24/7 Premium Pay</v>
      </c>
      <c r="K306" s="32" t="str">
        <f>"WSH-CENT/SS WORKER"</f>
        <v>WSH-CENT/SS WORKER</v>
      </c>
      <c r="L306" s="47" t="s">
        <v>33</v>
      </c>
      <c r="M306" s="17">
        <v>5</v>
      </c>
      <c r="N306" s="16" t="s">
        <v>26</v>
      </c>
      <c r="O306" s="17" t="s">
        <v>24</v>
      </c>
      <c r="P306" s="17" t="s">
        <v>24</v>
      </c>
      <c r="Q306" s="17" t="s">
        <v>24</v>
      </c>
      <c r="R306" s="17" t="s">
        <v>24</v>
      </c>
      <c r="S306" s="17" t="s">
        <v>24</v>
      </c>
      <c r="T306" s="17" t="s">
        <v>24</v>
      </c>
      <c r="U306" s="25"/>
    </row>
    <row r="307" spans="1:21" ht="15" hidden="1" thickBot="1" x14ac:dyDescent="0.4">
      <c r="A307" s="31">
        <v>57512870</v>
      </c>
      <c r="B307" s="2" t="str">
        <f t="shared" si="19"/>
        <v>Daniel Kresse</v>
      </c>
      <c r="C307" s="2">
        <v>20012618</v>
      </c>
      <c r="D307" s="3">
        <v>45366.335856481484</v>
      </c>
      <c r="E307" s="14">
        <v>45364</v>
      </c>
      <c r="F307" s="13">
        <v>45364.333333333336</v>
      </c>
      <c r="G307" s="13">
        <v>45364.6875</v>
      </c>
      <c r="H307" s="15">
        <v>8</v>
      </c>
      <c r="I307" s="2" t="str">
        <f t="shared" si="22"/>
        <v>Posted to HRMS</v>
      </c>
      <c r="J307" s="18" t="str">
        <f>"On-site 24/7 Premium Pay"</f>
        <v>On-site 24/7 Premium Pay</v>
      </c>
      <c r="K307" s="32" t="str">
        <f>"WSH-CENT/SS WORKER"</f>
        <v>WSH-CENT/SS WORKER</v>
      </c>
      <c r="L307" s="47" t="s">
        <v>27</v>
      </c>
      <c r="M307" s="17" t="s">
        <v>24</v>
      </c>
      <c r="N307" s="16" t="s">
        <v>24</v>
      </c>
      <c r="O307" s="17" t="s">
        <v>24</v>
      </c>
      <c r="P307" s="17" t="s">
        <v>24</v>
      </c>
      <c r="Q307" s="17" t="s">
        <v>24</v>
      </c>
      <c r="R307" s="17" t="s">
        <v>24</v>
      </c>
      <c r="S307" s="17" t="s">
        <v>24</v>
      </c>
      <c r="T307" s="17" t="s">
        <v>24</v>
      </c>
      <c r="U307" s="25"/>
    </row>
    <row r="308" spans="1:21" ht="15" thickBot="1" x14ac:dyDescent="0.4">
      <c r="A308" s="31">
        <v>57512873</v>
      </c>
      <c r="B308" s="2" t="str">
        <f t="shared" si="19"/>
        <v>Daniel Kresse</v>
      </c>
      <c r="C308" s="2">
        <v>20012618</v>
      </c>
      <c r="D308" s="3">
        <v>45366.335868055554</v>
      </c>
      <c r="E308" s="14">
        <v>45365</v>
      </c>
      <c r="F308" s="13">
        <v>45365.333333333336</v>
      </c>
      <c r="G308" s="13">
        <v>45365.6875</v>
      </c>
      <c r="H308" s="15">
        <v>8</v>
      </c>
      <c r="I308" s="2" t="str">
        <f t="shared" si="22"/>
        <v>Posted to HRMS</v>
      </c>
      <c r="J308" s="18" t="str">
        <f>"On-site 24/7 Premium Pay"</f>
        <v>On-site 24/7 Premium Pay</v>
      </c>
      <c r="K308" s="32" t="str">
        <f>"WSH-CENT/SS WORKER"</f>
        <v>WSH-CENT/SS WORKER</v>
      </c>
      <c r="L308" s="47" t="s">
        <v>64</v>
      </c>
      <c r="M308" s="17">
        <v>15.5</v>
      </c>
      <c r="N308" s="16" t="s">
        <v>31</v>
      </c>
      <c r="O308" s="17">
        <v>0.5</v>
      </c>
      <c r="P308" s="17" t="s">
        <v>70</v>
      </c>
      <c r="Q308" s="17">
        <v>1200</v>
      </c>
      <c r="R308" s="17">
        <v>50.53</v>
      </c>
      <c r="S308" s="17">
        <v>52.95</v>
      </c>
      <c r="T308" s="17">
        <f>(R308*O308)+(S308*O308)</f>
        <v>51.74</v>
      </c>
      <c r="U308" s="25"/>
    </row>
    <row r="309" spans="1:21" ht="15" hidden="1" thickBot="1" x14ac:dyDescent="0.4">
      <c r="A309" s="31">
        <v>57512875</v>
      </c>
      <c r="B309" s="2" t="str">
        <f t="shared" si="19"/>
        <v>Daniel Kresse</v>
      </c>
      <c r="C309" s="2">
        <v>20012618</v>
      </c>
      <c r="D309" s="3">
        <v>45366.335879629631</v>
      </c>
      <c r="E309" s="14">
        <v>45366</v>
      </c>
      <c r="F309" s="13">
        <v>45366.333333333336</v>
      </c>
      <c r="G309" s="13">
        <v>45366.6875</v>
      </c>
      <c r="H309" s="15">
        <v>8</v>
      </c>
      <c r="I309" s="2" t="str">
        <f t="shared" si="22"/>
        <v>Posted to HRMS</v>
      </c>
      <c r="J309" s="18" t="str">
        <f>"On-site 24/7 Premium Pay"</f>
        <v>On-site 24/7 Premium Pay</v>
      </c>
      <c r="K309" s="32" t="str">
        <f>"WSH-CENT/SS WORKER"</f>
        <v>WSH-CENT/SS WORKER</v>
      </c>
      <c r="L309" s="47" t="s">
        <v>27</v>
      </c>
      <c r="M309" s="17" t="s">
        <v>24</v>
      </c>
      <c r="N309" s="16" t="s">
        <v>24</v>
      </c>
      <c r="O309" s="17" t="s">
        <v>24</v>
      </c>
      <c r="P309" s="17" t="s">
        <v>24</v>
      </c>
      <c r="Q309" s="17" t="s">
        <v>24</v>
      </c>
      <c r="R309" s="17" t="s">
        <v>24</v>
      </c>
      <c r="S309" s="17" t="s">
        <v>24</v>
      </c>
      <c r="T309" s="17" t="s">
        <v>24</v>
      </c>
      <c r="U309" s="25"/>
    </row>
    <row r="310" spans="1:21" ht="15" hidden="1" thickBot="1" x14ac:dyDescent="0.4">
      <c r="A310" s="31">
        <v>57762305</v>
      </c>
      <c r="B310" s="2" t="str">
        <f t="shared" si="19"/>
        <v>Daniel Kresse</v>
      </c>
      <c r="C310" s="2">
        <v>20012618</v>
      </c>
      <c r="D310" s="3">
        <v>45379.553622685184</v>
      </c>
      <c r="E310" s="14">
        <v>45367</v>
      </c>
      <c r="F310" s="14">
        <v>45367</v>
      </c>
      <c r="G310" s="13">
        <v>45367.999305555553</v>
      </c>
      <c r="H310" s="15">
        <v>0</v>
      </c>
      <c r="I310" s="2" t="str">
        <f t="shared" si="22"/>
        <v>Posted to HRMS</v>
      </c>
      <c r="J310" s="18" t="str">
        <f>"Marked As Day Off"</f>
        <v>Marked As Day Off</v>
      </c>
      <c r="K310" s="32" t="str">
        <f>"N/A"</f>
        <v>N/A</v>
      </c>
      <c r="L310" s="47" t="s">
        <v>48</v>
      </c>
      <c r="M310" s="17">
        <v>2.5</v>
      </c>
      <c r="N310" s="16" t="s">
        <v>26</v>
      </c>
      <c r="O310" s="17" t="s">
        <v>24</v>
      </c>
      <c r="P310" s="17" t="s">
        <v>24</v>
      </c>
      <c r="Q310" s="17" t="s">
        <v>24</v>
      </c>
      <c r="R310" s="17" t="s">
        <v>24</v>
      </c>
      <c r="S310" s="17" t="s">
        <v>24</v>
      </c>
      <c r="T310" s="17" t="s">
        <v>24</v>
      </c>
      <c r="U310" s="25"/>
    </row>
    <row r="311" spans="1:21" ht="15" hidden="1" thickBot="1" x14ac:dyDescent="0.4">
      <c r="A311" s="31">
        <v>57762306</v>
      </c>
      <c r="B311" s="2" t="str">
        <f t="shared" si="19"/>
        <v>Daniel Kresse</v>
      </c>
      <c r="C311" s="2">
        <v>20012618</v>
      </c>
      <c r="D311" s="3">
        <v>45379.55363425926</v>
      </c>
      <c r="E311" s="14">
        <v>45368</v>
      </c>
      <c r="F311" s="14">
        <v>45368</v>
      </c>
      <c r="G311" s="13">
        <v>45368.999305555553</v>
      </c>
      <c r="H311" s="15">
        <v>0</v>
      </c>
      <c r="I311" s="2" t="str">
        <f t="shared" si="22"/>
        <v>Posted to HRMS</v>
      </c>
      <c r="J311" s="18" t="str">
        <f>"Marked As Day Off"</f>
        <v>Marked As Day Off</v>
      </c>
      <c r="K311" s="32" t="str">
        <f>"N/A"</f>
        <v>N/A</v>
      </c>
      <c r="L311" s="47" t="s">
        <v>27</v>
      </c>
      <c r="M311" s="17" t="s">
        <v>24</v>
      </c>
      <c r="N311" s="16" t="s">
        <v>24</v>
      </c>
      <c r="O311" s="17" t="s">
        <v>24</v>
      </c>
      <c r="P311" s="17" t="s">
        <v>24</v>
      </c>
      <c r="Q311" s="17" t="s">
        <v>24</v>
      </c>
      <c r="R311" s="17" t="s">
        <v>24</v>
      </c>
      <c r="S311" s="17" t="s">
        <v>24</v>
      </c>
      <c r="T311" s="17" t="s">
        <v>24</v>
      </c>
      <c r="U311" s="25"/>
    </row>
    <row r="312" spans="1:21" ht="15" thickBot="1" x14ac:dyDescent="0.4">
      <c r="A312" s="31">
        <v>57762307</v>
      </c>
      <c r="B312" s="2" t="str">
        <f t="shared" si="19"/>
        <v>Daniel Kresse</v>
      </c>
      <c r="C312" s="2">
        <v>20012618</v>
      </c>
      <c r="D312" s="3">
        <v>45379.55364583333</v>
      </c>
      <c r="E312" s="14">
        <v>45369</v>
      </c>
      <c r="F312" s="13">
        <v>45369.333333333336</v>
      </c>
      <c r="G312" s="13">
        <v>45369.6875</v>
      </c>
      <c r="H312" s="15">
        <v>8</v>
      </c>
      <c r="I312" s="2" t="str">
        <f t="shared" si="22"/>
        <v>Posted to HRMS</v>
      </c>
      <c r="J312" s="18" t="str">
        <f>"On-site 24/7 Premium Pay"</f>
        <v>On-site 24/7 Premium Pay</v>
      </c>
      <c r="K312" s="32" t="str">
        <f>"WSH-CENT/SS WORKER"</f>
        <v>WSH-CENT/SS WORKER</v>
      </c>
      <c r="L312" s="47" t="s">
        <v>49</v>
      </c>
      <c r="M312" s="17">
        <v>8</v>
      </c>
      <c r="N312" s="16" t="s">
        <v>31</v>
      </c>
      <c r="O312" s="17">
        <v>0.5</v>
      </c>
      <c r="P312" s="17" t="s">
        <v>50</v>
      </c>
      <c r="Q312" s="17">
        <v>1200</v>
      </c>
      <c r="R312" s="17">
        <v>50.53</v>
      </c>
      <c r="S312" s="17">
        <v>52.95</v>
      </c>
      <c r="T312" s="17">
        <f>(R312*O312)+(S312*O312)</f>
        <v>51.74</v>
      </c>
      <c r="U312" s="25"/>
    </row>
    <row r="313" spans="1:21" ht="15" hidden="1" thickBot="1" x14ac:dyDescent="0.4">
      <c r="A313" s="31">
        <v>57762308</v>
      </c>
      <c r="B313" s="2" t="str">
        <f t="shared" si="19"/>
        <v>Daniel Kresse</v>
      </c>
      <c r="C313" s="2">
        <v>20012618</v>
      </c>
      <c r="D313" s="3">
        <v>45379.553657407407</v>
      </c>
      <c r="E313" s="14">
        <v>45370</v>
      </c>
      <c r="F313" s="13">
        <v>45370.333333333336</v>
      </c>
      <c r="G313" s="13">
        <v>45370.6875</v>
      </c>
      <c r="H313" s="15">
        <v>8</v>
      </c>
      <c r="I313" s="2" t="str">
        <f t="shared" si="22"/>
        <v>Posted to HRMS</v>
      </c>
      <c r="J313" s="18" t="str">
        <f>"On-site 24/7 Premium Pay"</f>
        <v>On-site 24/7 Premium Pay</v>
      </c>
      <c r="K313" s="32" t="str">
        <f>"WSH-CENT/SS WORKER"</f>
        <v>WSH-CENT/SS WORKER</v>
      </c>
      <c r="L313" s="47" t="s">
        <v>27</v>
      </c>
      <c r="M313" s="17" t="s">
        <v>24</v>
      </c>
      <c r="N313" s="16" t="s">
        <v>24</v>
      </c>
      <c r="O313" s="17" t="s">
        <v>24</v>
      </c>
      <c r="P313" s="17" t="s">
        <v>24</v>
      </c>
      <c r="Q313" s="17">
        <v>1200</v>
      </c>
      <c r="R313" s="17" t="s">
        <v>24</v>
      </c>
      <c r="S313" s="17" t="s">
        <v>24</v>
      </c>
      <c r="T313" s="17" t="s">
        <v>24</v>
      </c>
      <c r="U313" s="25"/>
    </row>
    <row r="314" spans="1:21" ht="15" thickBot="1" x14ac:dyDescent="0.4">
      <c r="A314" s="31">
        <v>57762309</v>
      </c>
      <c r="B314" s="2" t="str">
        <f t="shared" si="19"/>
        <v>Daniel Kresse</v>
      </c>
      <c r="C314" s="2">
        <v>20012618</v>
      </c>
      <c r="D314" s="3">
        <v>45379.553680555553</v>
      </c>
      <c r="E314" s="14">
        <v>45371</v>
      </c>
      <c r="F314" s="13">
        <v>45371.333333333336</v>
      </c>
      <c r="G314" s="13">
        <v>45371.6875</v>
      </c>
      <c r="H314" s="15">
        <v>8</v>
      </c>
      <c r="I314" s="2" t="str">
        <f t="shared" si="22"/>
        <v>Posted to HRMS</v>
      </c>
      <c r="J314" s="18" t="str">
        <f>"On-site 24/7 Premium Pay"</f>
        <v>On-site 24/7 Premium Pay</v>
      </c>
      <c r="K314" s="32" t="str">
        <f>"WSH-CENT/SS WORKER"</f>
        <v>WSH-CENT/SS WORKER</v>
      </c>
      <c r="L314" s="47" t="s">
        <v>49</v>
      </c>
      <c r="M314" s="17">
        <v>8</v>
      </c>
      <c r="N314" s="16" t="s">
        <v>31</v>
      </c>
      <c r="O314" s="17">
        <v>0.5</v>
      </c>
      <c r="P314" s="17" t="s">
        <v>50</v>
      </c>
      <c r="Q314" s="17">
        <v>1200</v>
      </c>
      <c r="R314" s="17">
        <v>50.53</v>
      </c>
      <c r="S314" s="17">
        <v>52.95</v>
      </c>
      <c r="T314" s="17">
        <f>(R314*O314)+(S314*O314)</f>
        <v>51.74</v>
      </c>
      <c r="U314" s="25"/>
    </row>
    <row r="315" spans="1:21" ht="15" thickBot="1" x14ac:dyDescent="0.4">
      <c r="A315" s="31">
        <v>57762310</v>
      </c>
      <c r="B315" s="2" t="str">
        <f t="shared" si="19"/>
        <v>Daniel Kresse</v>
      </c>
      <c r="C315" s="2">
        <v>20012618</v>
      </c>
      <c r="D315" s="3">
        <v>45379.553703703707</v>
      </c>
      <c r="E315" s="14">
        <v>45373</v>
      </c>
      <c r="F315" s="13">
        <v>45373.333333333336</v>
      </c>
      <c r="G315" s="13">
        <v>45373.6875</v>
      </c>
      <c r="H315" s="15">
        <v>8</v>
      </c>
      <c r="I315" s="2" t="str">
        <f t="shared" si="22"/>
        <v>Posted to HRMS</v>
      </c>
      <c r="J315" s="18" t="str">
        <f>"On-site 24/7 Premium Pay"</f>
        <v>On-site 24/7 Premium Pay</v>
      </c>
      <c r="K315" s="32" t="str">
        <f>"WSH-CENT/SS WORKER"</f>
        <v>WSH-CENT/SS WORKER</v>
      </c>
      <c r="L315" s="47" t="s">
        <v>51</v>
      </c>
      <c r="M315" s="17">
        <v>12</v>
      </c>
      <c r="N315" s="16" t="s">
        <v>31</v>
      </c>
      <c r="O315" s="17">
        <v>0.5</v>
      </c>
      <c r="P315" s="17" t="s">
        <v>50</v>
      </c>
      <c r="Q315" s="17">
        <v>1200</v>
      </c>
      <c r="R315" s="17">
        <v>50.53</v>
      </c>
      <c r="S315" s="17">
        <v>52.95</v>
      </c>
      <c r="T315" s="17">
        <f>(R315*O315)+(S315*O315)</f>
        <v>51.74</v>
      </c>
      <c r="U315" s="25"/>
    </row>
    <row r="316" spans="1:21" ht="15" hidden="1" thickBot="1" x14ac:dyDescent="0.4">
      <c r="A316" s="31">
        <v>57762318</v>
      </c>
      <c r="B316" s="2" t="str">
        <f t="shared" si="19"/>
        <v>Daniel Kresse</v>
      </c>
      <c r="C316" s="2">
        <v>20012618</v>
      </c>
      <c r="D316" s="3">
        <v>45379.554131944446</v>
      </c>
      <c r="E316" s="14">
        <v>45374</v>
      </c>
      <c r="F316" s="14">
        <v>45374</v>
      </c>
      <c r="G316" s="13">
        <v>45374.999305555553</v>
      </c>
      <c r="H316" s="15">
        <v>0</v>
      </c>
      <c r="I316" s="2" t="str">
        <f t="shared" si="22"/>
        <v>Posted to HRMS</v>
      </c>
      <c r="J316" s="18" t="str">
        <f>"Marked As Day Off"</f>
        <v>Marked As Day Off</v>
      </c>
      <c r="K316" s="32" t="str">
        <f>"N/A"</f>
        <v>N/A</v>
      </c>
      <c r="L316" s="47" t="s">
        <v>52</v>
      </c>
      <c r="M316" s="17">
        <v>4</v>
      </c>
      <c r="N316" s="16" t="s">
        <v>26</v>
      </c>
      <c r="O316" s="17" t="s">
        <v>24</v>
      </c>
      <c r="P316" s="17" t="s">
        <v>24</v>
      </c>
      <c r="Q316" s="17" t="s">
        <v>24</v>
      </c>
      <c r="R316" s="17" t="s">
        <v>24</v>
      </c>
      <c r="S316" s="17" t="s">
        <v>24</v>
      </c>
      <c r="T316" s="17" t="s">
        <v>24</v>
      </c>
      <c r="U316" s="25"/>
    </row>
    <row r="317" spans="1:21" ht="15" hidden="1" thickBot="1" x14ac:dyDescent="0.4">
      <c r="A317" s="31">
        <v>57762319</v>
      </c>
      <c r="B317" s="2" t="str">
        <f t="shared" si="19"/>
        <v>Daniel Kresse</v>
      </c>
      <c r="C317" s="2">
        <v>20012618</v>
      </c>
      <c r="D317" s="3">
        <v>45379.554143518515</v>
      </c>
      <c r="E317" s="14">
        <v>45375</v>
      </c>
      <c r="F317" s="14">
        <v>45375</v>
      </c>
      <c r="G317" s="13">
        <v>45375.999305555553</v>
      </c>
      <c r="H317" s="15">
        <v>0</v>
      </c>
      <c r="I317" s="2" t="str">
        <f t="shared" si="22"/>
        <v>Posted to HRMS</v>
      </c>
      <c r="J317" s="18" t="str">
        <f>"Marked As Day Off"</f>
        <v>Marked As Day Off</v>
      </c>
      <c r="K317" s="32" t="str">
        <f>"N/A"</f>
        <v>N/A</v>
      </c>
      <c r="L317" s="47" t="s">
        <v>39</v>
      </c>
      <c r="M317" s="17">
        <v>12</v>
      </c>
      <c r="N317" s="16" t="s">
        <v>26</v>
      </c>
      <c r="O317" s="17" t="s">
        <v>24</v>
      </c>
      <c r="P317" s="17" t="s">
        <v>24</v>
      </c>
      <c r="Q317" s="17" t="s">
        <v>24</v>
      </c>
      <c r="R317" s="17" t="s">
        <v>24</v>
      </c>
      <c r="S317" s="17" t="s">
        <v>24</v>
      </c>
      <c r="T317" s="17" t="s">
        <v>24</v>
      </c>
      <c r="U317" s="25"/>
    </row>
    <row r="318" spans="1:21" ht="15" hidden="1" thickBot="1" x14ac:dyDescent="0.4">
      <c r="A318" s="31">
        <v>57762311</v>
      </c>
      <c r="B318" s="2" t="str">
        <f t="shared" si="19"/>
        <v>Daniel Kresse</v>
      </c>
      <c r="C318" s="2">
        <v>20012618</v>
      </c>
      <c r="D318" s="3">
        <v>45379.553726851853</v>
      </c>
      <c r="E318" s="14">
        <v>45376</v>
      </c>
      <c r="F318" s="13">
        <v>45376.333333333336</v>
      </c>
      <c r="G318" s="13">
        <v>45376.6875</v>
      </c>
      <c r="H318" s="15">
        <v>8</v>
      </c>
      <c r="I318" s="2" t="str">
        <f t="shared" si="22"/>
        <v>Posted to HRMS</v>
      </c>
      <c r="J318" s="18" t="str">
        <f>"On-site 24/7 Premium Pay"</f>
        <v>On-site 24/7 Premium Pay</v>
      </c>
      <c r="K318" s="32" t="str">
        <f>"WSH-CENT/SS WORKER"</f>
        <v>WSH-CENT/SS WORKER</v>
      </c>
      <c r="L318" s="47" t="s">
        <v>33</v>
      </c>
      <c r="M318" s="17">
        <v>5</v>
      </c>
      <c r="N318" s="16" t="s">
        <v>26</v>
      </c>
      <c r="O318" s="17" t="s">
        <v>24</v>
      </c>
      <c r="P318" s="17" t="s">
        <v>24</v>
      </c>
      <c r="Q318" s="17" t="s">
        <v>24</v>
      </c>
      <c r="R318" s="17" t="s">
        <v>24</v>
      </c>
      <c r="S318" s="17" t="s">
        <v>24</v>
      </c>
      <c r="T318" s="17" t="s">
        <v>24</v>
      </c>
      <c r="U318" s="25"/>
    </row>
    <row r="319" spans="1:21" ht="15" hidden="1" thickBot="1" x14ac:dyDescent="0.4">
      <c r="A319" s="31">
        <v>57762312</v>
      </c>
      <c r="B319" s="2" t="str">
        <f t="shared" si="19"/>
        <v>Daniel Kresse</v>
      </c>
      <c r="C319" s="2">
        <v>20012618</v>
      </c>
      <c r="D319" s="3">
        <v>45379.553738425922</v>
      </c>
      <c r="E319" s="14">
        <v>45377</v>
      </c>
      <c r="F319" s="13">
        <v>45377.333333333336</v>
      </c>
      <c r="G319" s="13">
        <v>45377.6875</v>
      </c>
      <c r="H319" s="15">
        <v>8</v>
      </c>
      <c r="I319" s="2" t="str">
        <f t="shared" si="22"/>
        <v>Posted to HRMS</v>
      </c>
      <c r="J319" s="18" t="str">
        <f>"On-site 24/7 Premium Pay"</f>
        <v>On-site 24/7 Premium Pay</v>
      </c>
      <c r="K319" s="32" t="str">
        <f>"WSH-CENT/SS WORKER"</f>
        <v>WSH-CENT/SS WORKER</v>
      </c>
      <c r="L319" s="47" t="s">
        <v>33</v>
      </c>
      <c r="M319" s="17">
        <v>5</v>
      </c>
      <c r="N319" s="16" t="s">
        <v>26</v>
      </c>
      <c r="O319" s="17" t="s">
        <v>24</v>
      </c>
      <c r="P319" s="17" t="s">
        <v>24</v>
      </c>
      <c r="Q319" s="17" t="s">
        <v>24</v>
      </c>
      <c r="R319" s="17" t="s">
        <v>24</v>
      </c>
      <c r="S319" s="17" t="s">
        <v>24</v>
      </c>
      <c r="T319" s="17" t="s">
        <v>24</v>
      </c>
      <c r="U319" s="25"/>
    </row>
    <row r="320" spans="1:21" ht="15" hidden="1" thickBot="1" x14ac:dyDescent="0.4">
      <c r="A320" s="31">
        <v>57762315</v>
      </c>
      <c r="B320" s="2" t="str">
        <f t="shared" si="19"/>
        <v>Daniel Kresse</v>
      </c>
      <c r="C320" s="2">
        <v>20012618</v>
      </c>
      <c r="D320" s="3">
        <v>45379.553773148145</v>
      </c>
      <c r="E320" s="14">
        <v>45378</v>
      </c>
      <c r="F320" s="13">
        <v>45378.333333333336</v>
      </c>
      <c r="G320" s="13">
        <v>45378.6875</v>
      </c>
      <c r="H320" s="15">
        <v>8</v>
      </c>
      <c r="I320" s="2" t="str">
        <f t="shared" si="22"/>
        <v>Posted to HRMS</v>
      </c>
      <c r="J320" s="18" t="str">
        <f>"On-site 24/7 Premium Pay"</f>
        <v>On-site 24/7 Premium Pay</v>
      </c>
      <c r="K320" s="32" t="str">
        <f>"WSH-CENT/SS WORKER"</f>
        <v>WSH-CENT/SS WORKER</v>
      </c>
      <c r="L320" s="47" t="s">
        <v>27</v>
      </c>
      <c r="M320" s="17" t="s">
        <v>24</v>
      </c>
      <c r="N320" s="16" t="s">
        <v>24</v>
      </c>
      <c r="O320" s="17" t="s">
        <v>24</v>
      </c>
      <c r="P320" s="17" t="s">
        <v>24</v>
      </c>
      <c r="Q320" s="17" t="s">
        <v>24</v>
      </c>
      <c r="R320" s="17" t="s">
        <v>24</v>
      </c>
      <c r="S320" s="17" t="s">
        <v>24</v>
      </c>
      <c r="T320" s="17" t="s">
        <v>24</v>
      </c>
      <c r="U320" s="25"/>
    </row>
    <row r="321" spans="1:21" ht="15" hidden="1" thickBot="1" x14ac:dyDescent="0.4">
      <c r="A321" s="31">
        <v>57762313</v>
      </c>
      <c r="B321" s="2" t="str">
        <f t="shared" si="19"/>
        <v>Daniel Kresse</v>
      </c>
      <c r="C321" s="2">
        <v>20012618</v>
      </c>
      <c r="D321" s="3">
        <v>45379.553761574076</v>
      </c>
      <c r="E321" s="14">
        <v>45379</v>
      </c>
      <c r="F321" s="13">
        <v>45379.333333333336</v>
      </c>
      <c r="G321" s="13">
        <v>45379.6875</v>
      </c>
      <c r="H321" s="15">
        <v>8</v>
      </c>
      <c r="I321" s="2" t="str">
        <f t="shared" si="22"/>
        <v>Posted to HRMS</v>
      </c>
      <c r="J321" s="18" t="str">
        <f>"On-site 24/7 Premium Pay"</f>
        <v>On-site 24/7 Premium Pay</v>
      </c>
      <c r="K321" s="32" t="str">
        <f>"WSH-CENT/SS WORKER"</f>
        <v>WSH-CENT/SS WORKER</v>
      </c>
      <c r="L321" s="47" t="s">
        <v>27</v>
      </c>
      <c r="M321" s="17" t="s">
        <v>24</v>
      </c>
      <c r="N321" s="16" t="s">
        <v>24</v>
      </c>
      <c r="O321" s="17" t="s">
        <v>24</v>
      </c>
      <c r="P321" s="17" t="s">
        <v>24</v>
      </c>
      <c r="Q321" s="17" t="s">
        <v>24</v>
      </c>
      <c r="R321" s="17" t="s">
        <v>24</v>
      </c>
      <c r="S321" s="17" t="s">
        <v>24</v>
      </c>
      <c r="T321" s="17" t="s">
        <v>24</v>
      </c>
      <c r="U321" s="25"/>
    </row>
    <row r="322" spans="1:21" ht="15" hidden="1" thickBot="1" x14ac:dyDescent="0.4">
      <c r="A322" s="31">
        <v>57770417</v>
      </c>
      <c r="B322" s="2" t="str">
        <f t="shared" si="19"/>
        <v>Daniel Kresse</v>
      </c>
      <c r="C322" s="2">
        <v>20012618</v>
      </c>
      <c r="D322" s="3">
        <v>45380.280127314814</v>
      </c>
      <c r="E322" s="14">
        <v>45380</v>
      </c>
      <c r="F322" s="13">
        <v>45380.333333333336</v>
      </c>
      <c r="G322" s="13">
        <v>45380.6875</v>
      </c>
      <c r="H322" s="15">
        <v>8</v>
      </c>
      <c r="I322" s="2" t="str">
        <f t="shared" si="22"/>
        <v>Posted to HRMS</v>
      </c>
      <c r="J322" s="18" t="str">
        <f>"On-site 24/7 Premium Pay"</f>
        <v>On-site 24/7 Premium Pay</v>
      </c>
      <c r="K322" s="32" t="str">
        <f>"WSH-CENT/SS WORKER"</f>
        <v>WSH-CENT/SS WORKER</v>
      </c>
      <c r="L322" s="47" t="s">
        <v>33</v>
      </c>
      <c r="M322" s="17">
        <v>5</v>
      </c>
      <c r="N322" s="16" t="s">
        <v>26</v>
      </c>
      <c r="O322" s="17" t="s">
        <v>24</v>
      </c>
      <c r="P322" s="17" t="s">
        <v>24</v>
      </c>
      <c r="Q322" s="17" t="s">
        <v>24</v>
      </c>
      <c r="R322" s="17" t="s">
        <v>24</v>
      </c>
      <c r="S322" s="17" t="s">
        <v>24</v>
      </c>
      <c r="T322" s="17" t="s">
        <v>24</v>
      </c>
      <c r="U322" s="25"/>
    </row>
    <row r="323" spans="1:21" ht="15" hidden="1" thickBot="1" x14ac:dyDescent="0.4">
      <c r="A323" s="31">
        <v>57762332</v>
      </c>
      <c r="B323" s="2" t="str">
        <f t="shared" si="19"/>
        <v>Daniel Kresse</v>
      </c>
      <c r="C323" s="2">
        <v>20012618</v>
      </c>
      <c r="D323" s="3">
        <v>45379.554664351854</v>
      </c>
      <c r="E323" s="14">
        <v>45381</v>
      </c>
      <c r="F323" s="14">
        <v>45381</v>
      </c>
      <c r="G323" s="13">
        <v>45381.999305555553</v>
      </c>
      <c r="H323" s="15">
        <v>0</v>
      </c>
      <c r="I323" s="2" t="str">
        <f t="shared" si="22"/>
        <v>Posted to HRMS</v>
      </c>
      <c r="J323" s="18" t="str">
        <f>"Marked As Day Off"</f>
        <v>Marked As Day Off</v>
      </c>
      <c r="K323" s="32" t="str">
        <f>"N/A"</f>
        <v>N/A</v>
      </c>
      <c r="L323" s="47" t="s">
        <v>39</v>
      </c>
      <c r="M323" s="17">
        <v>12</v>
      </c>
      <c r="N323" s="16" t="s">
        <v>26</v>
      </c>
      <c r="O323" s="17" t="s">
        <v>24</v>
      </c>
      <c r="P323" s="17" t="s">
        <v>24</v>
      </c>
      <c r="Q323" s="17" t="s">
        <v>24</v>
      </c>
      <c r="R323" s="17" t="s">
        <v>24</v>
      </c>
      <c r="S323" s="17" t="s">
        <v>24</v>
      </c>
      <c r="T323" s="17" t="s">
        <v>24</v>
      </c>
      <c r="U323" s="25"/>
    </row>
    <row r="324" spans="1:21" ht="15" hidden="1" thickBot="1" x14ac:dyDescent="0.4">
      <c r="A324" s="31">
        <v>57762333</v>
      </c>
      <c r="B324" s="2" t="str">
        <f t="shared" si="19"/>
        <v>Daniel Kresse</v>
      </c>
      <c r="C324" s="2">
        <v>20012618</v>
      </c>
      <c r="D324" s="3">
        <v>45379.5546875</v>
      </c>
      <c r="E324" s="14">
        <v>45382</v>
      </c>
      <c r="F324" s="14">
        <v>45382</v>
      </c>
      <c r="G324" s="13">
        <v>45382.999305555553</v>
      </c>
      <c r="H324" s="15">
        <v>0</v>
      </c>
      <c r="I324" s="2" t="str">
        <f t="shared" si="22"/>
        <v>Posted to HRMS</v>
      </c>
      <c r="J324" s="18" t="str">
        <f>"Marked As Day Off"</f>
        <v>Marked As Day Off</v>
      </c>
      <c r="K324" s="32" t="str">
        <f>"N/A"</f>
        <v>N/A</v>
      </c>
      <c r="L324" s="47" t="s">
        <v>27</v>
      </c>
      <c r="M324" s="17" t="s">
        <v>24</v>
      </c>
      <c r="N324" s="16" t="s">
        <v>24</v>
      </c>
      <c r="O324" s="17" t="s">
        <v>24</v>
      </c>
      <c r="P324" s="17" t="s">
        <v>24</v>
      </c>
      <c r="Q324" s="17" t="s">
        <v>24</v>
      </c>
      <c r="R324" s="17" t="s">
        <v>24</v>
      </c>
      <c r="S324" s="17" t="s">
        <v>24</v>
      </c>
      <c r="T324" s="17" t="s">
        <v>24</v>
      </c>
      <c r="U324" s="25"/>
    </row>
    <row r="325" spans="1:21" ht="15" hidden="1" thickBot="1" x14ac:dyDescent="0.4">
      <c r="A325" s="31">
        <v>57915488</v>
      </c>
      <c r="B325" s="2" t="str">
        <f t="shared" si="19"/>
        <v>Daniel Kresse</v>
      </c>
      <c r="C325" s="2">
        <v>20012618</v>
      </c>
      <c r="D325" s="3">
        <v>45387.370162037034</v>
      </c>
      <c r="E325" s="14">
        <v>45383</v>
      </c>
      <c r="F325" s="13">
        <v>45383.333333333336</v>
      </c>
      <c r="G325" s="13">
        <v>45383.6875</v>
      </c>
      <c r="H325" s="15">
        <v>8</v>
      </c>
      <c r="I325" s="2" t="str">
        <f t="shared" si="22"/>
        <v>Posted to HRMS</v>
      </c>
      <c r="J325" s="18" t="str">
        <f>"On-site 24/7 Premium Pay"</f>
        <v>On-site 24/7 Premium Pay</v>
      </c>
      <c r="K325" s="32" t="str">
        <f>"WSH-CENT/SS WORKER"</f>
        <v>WSH-CENT/SS WORKER</v>
      </c>
      <c r="L325" s="47" t="s">
        <v>33</v>
      </c>
      <c r="M325" s="17">
        <v>5</v>
      </c>
      <c r="N325" s="16" t="s">
        <v>26</v>
      </c>
      <c r="O325" s="17" t="s">
        <v>24</v>
      </c>
      <c r="P325" s="17" t="s">
        <v>24</v>
      </c>
      <c r="Q325" s="17" t="s">
        <v>24</v>
      </c>
      <c r="R325" s="17" t="s">
        <v>24</v>
      </c>
      <c r="S325" s="17" t="s">
        <v>24</v>
      </c>
      <c r="T325" s="17" t="s">
        <v>24</v>
      </c>
      <c r="U325" s="25"/>
    </row>
    <row r="326" spans="1:21" ht="15" hidden="1" thickBot="1" x14ac:dyDescent="0.4">
      <c r="A326" s="31">
        <v>57915489</v>
      </c>
      <c r="B326" s="2" t="str">
        <f t="shared" si="19"/>
        <v>Daniel Kresse</v>
      </c>
      <c r="C326" s="2">
        <v>20012618</v>
      </c>
      <c r="D326" s="3">
        <v>45387.370162037034</v>
      </c>
      <c r="E326" s="14">
        <v>45384</v>
      </c>
      <c r="F326" s="13">
        <v>45384.333333333336</v>
      </c>
      <c r="G326" s="13">
        <v>45384.6875</v>
      </c>
      <c r="H326" s="15">
        <v>8</v>
      </c>
      <c r="I326" s="2" t="str">
        <f t="shared" si="22"/>
        <v>Posted to HRMS</v>
      </c>
      <c r="J326" s="18" t="str">
        <f>"On-site 24/7 Premium Pay"</f>
        <v>On-site 24/7 Premium Pay</v>
      </c>
      <c r="K326" s="32" t="str">
        <f>"WSH-CENT/SS WORKER"</f>
        <v>WSH-CENT/SS WORKER</v>
      </c>
      <c r="L326" s="47" t="s">
        <v>27</v>
      </c>
      <c r="M326" s="17" t="s">
        <v>24</v>
      </c>
      <c r="N326" s="16" t="s">
        <v>24</v>
      </c>
      <c r="O326" s="17" t="s">
        <v>24</v>
      </c>
      <c r="P326" s="17" t="s">
        <v>24</v>
      </c>
      <c r="Q326" s="17" t="s">
        <v>24</v>
      </c>
      <c r="R326" s="17" t="s">
        <v>24</v>
      </c>
      <c r="S326" s="17" t="s">
        <v>24</v>
      </c>
      <c r="T326" s="17" t="s">
        <v>24</v>
      </c>
      <c r="U326" s="25"/>
    </row>
    <row r="327" spans="1:21" ht="15" hidden="1" thickBot="1" x14ac:dyDescent="0.4">
      <c r="A327" s="31">
        <v>57915490</v>
      </c>
      <c r="B327" s="2" t="str">
        <f t="shared" si="19"/>
        <v>Daniel Kresse</v>
      </c>
      <c r="C327" s="2">
        <v>20012618</v>
      </c>
      <c r="D327" s="3">
        <v>45387.370173611111</v>
      </c>
      <c r="E327" s="14">
        <v>45385</v>
      </c>
      <c r="F327" s="13">
        <v>45385.333333333336</v>
      </c>
      <c r="G327" s="13">
        <v>45385.6875</v>
      </c>
      <c r="H327" s="15">
        <v>8</v>
      </c>
      <c r="I327" s="2" t="str">
        <f t="shared" si="22"/>
        <v>Posted to HRMS</v>
      </c>
      <c r="J327" s="18" t="str">
        <f>"On-site 24/7 Premium Pay"</f>
        <v>On-site 24/7 Premium Pay</v>
      </c>
      <c r="K327" s="32" t="str">
        <f>"WSH-CENT/SS WORKER"</f>
        <v>WSH-CENT/SS WORKER</v>
      </c>
      <c r="L327" s="47" t="s">
        <v>33</v>
      </c>
      <c r="M327" s="17">
        <v>5</v>
      </c>
      <c r="N327" s="16" t="s">
        <v>26</v>
      </c>
      <c r="O327" s="17" t="s">
        <v>24</v>
      </c>
      <c r="P327" s="17" t="s">
        <v>24</v>
      </c>
      <c r="Q327" s="17" t="s">
        <v>24</v>
      </c>
      <c r="R327" s="17" t="s">
        <v>24</v>
      </c>
      <c r="S327" s="17" t="s">
        <v>24</v>
      </c>
      <c r="T327" s="17" t="s">
        <v>24</v>
      </c>
      <c r="U327" s="25"/>
    </row>
    <row r="328" spans="1:21" ht="15" hidden="1" thickBot="1" x14ac:dyDescent="0.4">
      <c r="A328" s="31">
        <v>57915491</v>
      </c>
      <c r="B328" s="2" t="str">
        <f t="shared" si="19"/>
        <v>Daniel Kresse</v>
      </c>
      <c r="C328" s="2">
        <v>20012618</v>
      </c>
      <c r="D328" s="3">
        <v>45387.370185185187</v>
      </c>
      <c r="E328" s="14">
        <v>45386</v>
      </c>
      <c r="F328" s="13">
        <v>45386.333333333336</v>
      </c>
      <c r="G328" s="13">
        <v>45386.6875</v>
      </c>
      <c r="H328" s="15">
        <v>8</v>
      </c>
      <c r="I328" s="2" t="str">
        <f t="shared" si="22"/>
        <v>Posted to HRMS</v>
      </c>
      <c r="J328" s="18" t="str">
        <f>"On-site 24/7 Premium Pay"</f>
        <v>On-site 24/7 Premium Pay</v>
      </c>
      <c r="K328" s="32" t="str">
        <f>"WSH-CENT/SS WORKER"</f>
        <v>WSH-CENT/SS WORKER</v>
      </c>
      <c r="L328" s="47" t="s">
        <v>27</v>
      </c>
      <c r="M328" s="17" t="s">
        <v>24</v>
      </c>
      <c r="N328" s="16" t="s">
        <v>24</v>
      </c>
      <c r="O328" s="17" t="s">
        <v>24</v>
      </c>
      <c r="P328" s="17" t="s">
        <v>24</v>
      </c>
      <c r="Q328" s="17" t="s">
        <v>24</v>
      </c>
      <c r="R328" s="17" t="s">
        <v>24</v>
      </c>
      <c r="S328" s="17" t="s">
        <v>24</v>
      </c>
      <c r="T328" s="17" t="s">
        <v>24</v>
      </c>
      <c r="U328" s="25"/>
    </row>
    <row r="329" spans="1:21" ht="15" thickBot="1" x14ac:dyDescent="0.4">
      <c r="A329" s="31">
        <v>57915492</v>
      </c>
      <c r="B329" s="2" t="str">
        <f t="shared" si="19"/>
        <v>Daniel Kresse</v>
      </c>
      <c r="C329" s="2">
        <v>20012618</v>
      </c>
      <c r="D329" s="3">
        <v>45387.370196759257</v>
      </c>
      <c r="E329" s="14">
        <v>45387</v>
      </c>
      <c r="F329" s="13">
        <v>45387.333333333336</v>
      </c>
      <c r="G329" s="13">
        <v>45387.6875</v>
      </c>
      <c r="H329" s="15">
        <v>8</v>
      </c>
      <c r="I329" s="2" t="str">
        <f t="shared" si="22"/>
        <v>Posted to HRMS</v>
      </c>
      <c r="J329" s="18" t="str">
        <f>"On-site 24/7 Premium Pay"</f>
        <v>On-site 24/7 Premium Pay</v>
      </c>
      <c r="K329" s="32" t="str">
        <f>"WSH-CENT/SS WORKER"</f>
        <v>WSH-CENT/SS WORKER</v>
      </c>
      <c r="L329" s="47" t="s">
        <v>64</v>
      </c>
      <c r="M329" s="17">
        <v>15.5</v>
      </c>
      <c r="N329" s="16" t="s">
        <v>31</v>
      </c>
      <c r="O329" s="17">
        <v>0.5</v>
      </c>
      <c r="P329" s="17" t="s">
        <v>70</v>
      </c>
      <c r="Q329" s="17">
        <v>1200</v>
      </c>
      <c r="R329" s="17">
        <v>50.53</v>
      </c>
      <c r="S329" s="17">
        <v>52.95</v>
      </c>
      <c r="T329" s="17">
        <f>(R329*O329)+(S329*O329)</f>
        <v>51.74</v>
      </c>
      <c r="U329" s="25"/>
    </row>
    <row r="330" spans="1:21" ht="15" hidden="1" thickBot="1" x14ac:dyDescent="0.4">
      <c r="A330" s="31">
        <v>57915493</v>
      </c>
      <c r="B330" s="2" t="str">
        <f t="shared" ref="B330:B393" si="23">"Daniel Kresse"</f>
        <v>Daniel Kresse</v>
      </c>
      <c r="C330" s="2">
        <v>20012618</v>
      </c>
      <c r="D330" s="3">
        <v>45387.370219907411</v>
      </c>
      <c r="E330" s="14">
        <v>45388</v>
      </c>
      <c r="F330" s="14">
        <v>45388</v>
      </c>
      <c r="G330" s="13">
        <v>45388.999305555553</v>
      </c>
      <c r="H330" s="15">
        <v>0</v>
      </c>
      <c r="I330" s="2" t="str">
        <f t="shared" si="22"/>
        <v>Posted to HRMS</v>
      </c>
      <c r="J330" s="18" t="str">
        <f>"Marked As Day Off"</f>
        <v>Marked As Day Off</v>
      </c>
      <c r="K330" s="32" t="str">
        <f>"N/A"</f>
        <v>N/A</v>
      </c>
      <c r="L330" s="47" t="s">
        <v>39</v>
      </c>
      <c r="M330" s="17">
        <v>12</v>
      </c>
      <c r="N330" s="16" t="s">
        <v>26</v>
      </c>
      <c r="O330" s="17" t="s">
        <v>24</v>
      </c>
      <c r="P330" s="17" t="s">
        <v>24</v>
      </c>
      <c r="Q330" s="17" t="s">
        <v>24</v>
      </c>
      <c r="R330" s="17" t="s">
        <v>24</v>
      </c>
      <c r="S330" s="17" t="s">
        <v>24</v>
      </c>
      <c r="T330" s="17" t="s">
        <v>24</v>
      </c>
      <c r="U330" s="25"/>
    </row>
    <row r="331" spans="1:21" ht="15" hidden="1" thickBot="1" x14ac:dyDescent="0.4">
      <c r="A331" s="31">
        <v>57915495</v>
      </c>
      <c r="B331" s="2" t="str">
        <f t="shared" si="23"/>
        <v>Daniel Kresse</v>
      </c>
      <c r="C331" s="2">
        <v>20012618</v>
      </c>
      <c r="D331" s="3">
        <v>45387.37023148148</v>
      </c>
      <c r="E331" s="14">
        <v>45389</v>
      </c>
      <c r="F331" s="14">
        <v>45389</v>
      </c>
      <c r="G331" s="13">
        <v>45389.999305555553</v>
      </c>
      <c r="H331" s="15">
        <v>0</v>
      </c>
      <c r="I331" s="2" t="str">
        <f t="shared" si="22"/>
        <v>Posted to HRMS</v>
      </c>
      <c r="J331" s="18" t="str">
        <f>"Marked As Day Off"</f>
        <v>Marked As Day Off</v>
      </c>
      <c r="K331" s="32" t="str">
        <f>"N/A"</f>
        <v>N/A</v>
      </c>
      <c r="L331" s="47" t="s">
        <v>39</v>
      </c>
      <c r="M331" s="17">
        <v>12</v>
      </c>
      <c r="N331" s="16" t="s">
        <v>26</v>
      </c>
      <c r="O331" s="17" t="s">
        <v>24</v>
      </c>
      <c r="P331" s="17" t="s">
        <v>24</v>
      </c>
      <c r="Q331" s="17" t="s">
        <v>24</v>
      </c>
      <c r="R331" s="17" t="s">
        <v>24</v>
      </c>
      <c r="S331" s="17" t="s">
        <v>24</v>
      </c>
      <c r="T331" s="17" t="s">
        <v>24</v>
      </c>
      <c r="U331" s="25"/>
    </row>
    <row r="332" spans="1:21" ht="15" thickBot="1" x14ac:dyDescent="0.4">
      <c r="A332" s="31">
        <v>57999014</v>
      </c>
      <c r="B332" s="2" t="str">
        <f t="shared" si="23"/>
        <v>Daniel Kresse</v>
      </c>
      <c r="C332" s="2">
        <v>20012618</v>
      </c>
      <c r="D332" s="3">
        <v>45393.471400462964</v>
      </c>
      <c r="E332" s="14">
        <v>45390</v>
      </c>
      <c r="F332" s="13">
        <v>45390.333333333336</v>
      </c>
      <c r="G332" s="13">
        <v>45390.6875</v>
      </c>
      <c r="H332" s="15">
        <v>8</v>
      </c>
      <c r="I332" s="2" t="str">
        <f t="shared" si="22"/>
        <v>Posted to HRMS</v>
      </c>
      <c r="J332" s="18" t="str">
        <f>"On-site 24/7 Premium Pay"</f>
        <v>On-site 24/7 Premium Pay</v>
      </c>
      <c r="K332" s="32" t="str">
        <f>"WSH-CENT/SS WORKER"</f>
        <v>WSH-CENT/SS WORKER</v>
      </c>
      <c r="L332" s="47" t="s">
        <v>49</v>
      </c>
      <c r="M332" s="17">
        <v>8</v>
      </c>
      <c r="N332" s="16" t="s">
        <v>31</v>
      </c>
      <c r="O332" s="17">
        <v>0.5</v>
      </c>
      <c r="P332" s="17" t="s">
        <v>50</v>
      </c>
      <c r="Q332" s="17">
        <v>1200</v>
      </c>
      <c r="R332" s="17">
        <v>50.53</v>
      </c>
      <c r="S332" s="17">
        <v>52.95</v>
      </c>
      <c r="T332" s="17">
        <f>(R332*O332)+(S332*O332)</f>
        <v>51.74</v>
      </c>
      <c r="U332" s="25"/>
    </row>
    <row r="333" spans="1:21" ht="15" thickBot="1" x14ac:dyDescent="0.4">
      <c r="A333" s="31">
        <v>57999016</v>
      </c>
      <c r="B333" s="2" t="str">
        <f t="shared" si="23"/>
        <v>Daniel Kresse</v>
      </c>
      <c r="C333" s="2">
        <v>20012618</v>
      </c>
      <c r="D333" s="3">
        <v>45393.471412037034</v>
      </c>
      <c r="E333" s="14">
        <v>45391</v>
      </c>
      <c r="F333" s="13">
        <v>45391.333333333336</v>
      </c>
      <c r="G333" s="13">
        <v>45391.6875</v>
      </c>
      <c r="H333" s="15">
        <v>8</v>
      </c>
      <c r="I333" s="2" t="str">
        <f t="shared" si="22"/>
        <v>Posted to HRMS</v>
      </c>
      <c r="J333" s="18" t="str">
        <f>"On-site 24/7 Premium Pay"</f>
        <v>On-site 24/7 Premium Pay</v>
      </c>
      <c r="K333" s="32" t="str">
        <f>"WSH-CENT/SS WORKER"</f>
        <v>WSH-CENT/SS WORKER</v>
      </c>
      <c r="L333" s="47" t="s">
        <v>49</v>
      </c>
      <c r="M333" s="17">
        <v>8</v>
      </c>
      <c r="N333" s="16" t="s">
        <v>31</v>
      </c>
      <c r="O333" s="17">
        <v>0.5</v>
      </c>
      <c r="P333" s="17" t="s">
        <v>50</v>
      </c>
      <c r="Q333" s="17">
        <v>1200</v>
      </c>
      <c r="R333" s="17">
        <v>50.53</v>
      </c>
      <c r="S333" s="17">
        <v>52.95</v>
      </c>
      <c r="T333" s="17">
        <f>(R333*O333)+(S333*O333)</f>
        <v>51.74</v>
      </c>
      <c r="U333" s="25"/>
    </row>
    <row r="334" spans="1:21" ht="15" hidden="1" thickBot="1" x14ac:dyDescent="0.4">
      <c r="A334" s="31">
        <v>57999018</v>
      </c>
      <c r="B334" s="2" t="str">
        <f t="shared" si="23"/>
        <v>Daniel Kresse</v>
      </c>
      <c r="C334" s="2">
        <v>20012618</v>
      </c>
      <c r="D334" s="3">
        <v>45393.47146990741</v>
      </c>
      <c r="E334" s="14">
        <v>45392</v>
      </c>
      <c r="F334" s="13">
        <v>45392.333333333336</v>
      </c>
      <c r="G334" s="13">
        <v>45392.6875</v>
      </c>
      <c r="H334" s="15">
        <v>8</v>
      </c>
      <c r="I334" s="2" t="str">
        <f t="shared" si="22"/>
        <v>Posted to HRMS</v>
      </c>
      <c r="J334" s="18" t="str">
        <f>"Regular Hours Worked (full time/salary)"</f>
        <v>Regular Hours Worked (full time/salary)</v>
      </c>
      <c r="K334" s="32" t="str">
        <f>"WSH-CENT/SS WORKER"</f>
        <v>WSH-CENT/SS WORKER</v>
      </c>
      <c r="L334" s="47" t="s">
        <v>33</v>
      </c>
      <c r="M334" s="17">
        <v>5</v>
      </c>
      <c r="N334" s="16" t="s">
        <v>26</v>
      </c>
      <c r="O334" s="17" t="s">
        <v>24</v>
      </c>
      <c r="P334" s="17" t="s">
        <v>24</v>
      </c>
      <c r="Q334" s="17" t="s">
        <v>24</v>
      </c>
      <c r="R334" s="17" t="s">
        <v>24</v>
      </c>
      <c r="S334" s="17" t="s">
        <v>24</v>
      </c>
      <c r="T334" s="17" t="s">
        <v>24</v>
      </c>
      <c r="U334" s="25"/>
    </row>
    <row r="335" spans="1:21" ht="15" hidden="1" thickBot="1" x14ac:dyDescent="0.4">
      <c r="A335" s="31">
        <v>57999017</v>
      </c>
      <c r="B335" s="2" t="str">
        <f t="shared" si="23"/>
        <v>Daniel Kresse</v>
      </c>
      <c r="C335" s="2">
        <v>20012618</v>
      </c>
      <c r="D335" s="3">
        <v>45393.471435185187</v>
      </c>
      <c r="E335" s="14">
        <v>45393</v>
      </c>
      <c r="F335" s="13">
        <v>45393.333333333336</v>
      </c>
      <c r="G335" s="13">
        <v>45393.6875</v>
      </c>
      <c r="H335" s="15">
        <v>8</v>
      </c>
      <c r="I335" s="2" t="str">
        <f t="shared" si="22"/>
        <v>Posted to HRMS</v>
      </c>
      <c r="J335" s="18" t="str">
        <f>"On-site 24/7 Premium Pay"</f>
        <v>On-site 24/7 Premium Pay</v>
      </c>
      <c r="K335" s="32" t="str">
        <f>"WSH-CENT/SS WORKER"</f>
        <v>WSH-CENT/SS WORKER</v>
      </c>
      <c r="L335" s="47" t="s">
        <v>27</v>
      </c>
      <c r="M335" s="17" t="s">
        <v>24</v>
      </c>
      <c r="N335" s="16" t="s">
        <v>24</v>
      </c>
      <c r="O335" s="17" t="s">
        <v>24</v>
      </c>
      <c r="P335" s="17" t="s">
        <v>24</v>
      </c>
      <c r="Q335" s="17" t="s">
        <v>24</v>
      </c>
      <c r="R335" s="17" t="s">
        <v>24</v>
      </c>
      <c r="S335" s="17" t="s">
        <v>24</v>
      </c>
      <c r="T335" s="17" t="s">
        <v>24</v>
      </c>
      <c r="U335" s="25"/>
    </row>
    <row r="336" spans="1:21" ht="15" hidden="1" thickBot="1" x14ac:dyDescent="0.4">
      <c r="A336" s="31">
        <v>58069805</v>
      </c>
      <c r="B336" s="2" t="str">
        <f t="shared" si="23"/>
        <v>Daniel Kresse</v>
      </c>
      <c r="C336" s="2">
        <v>20012618</v>
      </c>
      <c r="D336" s="3">
        <v>45397.604178240741</v>
      </c>
      <c r="E336" s="14">
        <v>45394</v>
      </c>
      <c r="F336" s="13">
        <v>45394.333333333336</v>
      </c>
      <c r="G336" s="13">
        <v>45394.6875</v>
      </c>
      <c r="H336" s="15">
        <v>8</v>
      </c>
      <c r="I336" s="2" t="str">
        <f t="shared" si="22"/>
        <v>Posted to HRMS</v>
      </c>
      <c r="J336" s="18" t="str">
        <f>"On-site 24/7 Premium Pay"</f>
        <v>On-site 24/7 Premium Pay</v>
      </c>
      <c r="K336" s="32" t="str">
        <f>"WSH-CENT/SS WORKER"</f>
        <v>WSH-CENT/SS WORKER</v>
      </c>
      <c r="L336" s="47" t="s">
        <v>33</v>
      </c>
      <c r="M336" s="17">
        <v>5</v>
      </c>
      <c r="N336" s="16" t="s">
        <v>26</v>
      </c>
      <c r="O336" s="17" t="s">
        <v>24</v>
      </c>
      <c r="P336" s="17" t="s">
        <v>24</v>
      </c>
      <c r="Q336" s="17" t="s">
        <v>24</v>
      </c>
      <c r="R336" s="17" t="s">
        <v>24</v>
      </c>
      <c r="S336" s="17" t="s">
        <v>24</v>
      </c>
      <c r="T336" s="17" t="s">
        <v>24</v>
      </c>
      <c r="U336" s="25"/>
    </row>
    <row r="337" spans="1:21" ht="15" hidden="1" thickBot="1" x14ac:dyDescent="0.4">
      <c r="A337" s="31">
        <v>57915497</v>
      </c>
      <c r="B337" s="2" t="str">
        <f t="shared" si="23"/>
        <v>Daniel Kresse</v>
      </c>
      <c r="C337" s="2">
        <v>20012618</v>
      </c>
      <c r="D337" s="3">
        <v>45387.37027777778</v>
      </c>
      <c r="E337" s="14">
        <v>45395</v>
      </c>
      <c r="F337" s="14">
        <v>45395</v>
      </c>
      <c r="G337" s="13">
        <v>45395.999305555553</v>
      </c>
      <c r="H337" s="15">
        <v>0</v>
      </c>
      <c r="I337" s="2" t="str">
        <f t="shared" si="22"/>
        <v>Posted to HRMS</v>
      </c>
      <c r="J337" s="18" t="str">
        <f>"Marked As Day Off"</f>
        <v>Marked As Day Off</v>
      </c>
      <c r="K337" s="32" t="str">
        <f>"N/A"</f>
        <v>N/A</v>
      </c>
      <c r="L337" s="47" t="s">
        <v>53</v>
      </c>
      <c r="M337" s="17">
        <v>2</v>
      </c>
      <c r="N337" s="16" t="s">
        <v>26</v>
      </c>
      <c r="O337" s="17" t="s">
        <v>24</v>
      </c>
      <c r="P337" s="17" t="s">
        <v>24</v>
      </c>
      <c r="Q337" s="17" t="s">
        <v>24</v>
      </c>
      <c r="R337" s="17" t="s">
        <v>24</v>
      </c>
      <c r="S337" s="17" t="s">
        <v>24</v>
      </c>
      <c r="T337" s="17" t="s">
        <v>24</v>
      </c>
      <c r="U337" s="25"/>
    </row>
    <row r="338" spans="1:21" ht="15" hidden="1" thickBot="1" x14ac:dyDescent="0.4">
      <c r="A338" s="31">
        <v>57915496</v>
      </c>
      <c r="B338" s="2" t="str">
        <f t="shared" si="23"/>
        <v>Daniel Kresse</v>
      </c>
      <c r="C338" s="2">
        <v>20012618</v>
      </c>
      <c r="D338" s="3">
        <v>45387.370254629626</v>
      </c>
      <c r="E338" s="14">
        <v>45396</v>
      </c>
      <c r="F338" s="14">
        <v>45396</v>
      </c>
      <c r="G338" s="13">
        <v>45396.999305555553</v>
      </c>
      <c r="H338" s="15">
        <v>0</v>
      </c>
      <c r="I338" s="2" t="str">
        <f t="shared" si="22"/>
        <v>Posted to HRMS</v>
      </c>
      <c r="J338" s="18" t="str">
        <f>"Marked As Day Off"</f>
        <v>Marked As Day Off</v>
      </c>
      <c r="K338" s="32" t="str">
        <f>"N/A"</f>
        <v>N/A</v>
      </c>
      <c r="L338" s="47" t="s">
        <v>33</v>
      </c>
      <c r="M338" s="17">
        <v>5</v>
      </c>
      <c r="N338" s="16" t="s">
        <v>26</v>
      </c>
      <c r="O338" s="17" t="s">
        <v>24</v>
      </c>
      <c r="P338" s="17" t="s">
        <v>24</v>
      </c>
      <c r="Q338" s="17" t="s">
        <v>24</v>
      </c>
      <c r="R338" s="17" t="s">
        <v>24</v>
      </c>
      <c r="S338" s="17" t="s">
        <v>24</v>
      </c>
      <c r="T338" s="17" t="s">
        <v>24</v>
      </c>
      <c r="U338" s="25"/>
    </row>
    <row r="339" spans="1:21" ht="15" hidden="1" thickBot="1" x14ac:dyDescent="0.4">
      <c r="A339" s="31">
        <v>58066946</v>
      </c>
      <c r="B339" s="2" t="str">
        <f t="shared" si="23"/>
        <v>Daniel Kresse</v>
      </c>
      <c r="C339" s="2">
        <v>20012618</v>
      </c>
      <c r="D339" s="3">
        <v>45397.482789351852</v>
      </c>
      <c r="E339" s="14">
        <v>45397</v>
      </c>
      <c r="F339" s="13">
        <v>45397.333333333336</v>
      </c>
      <c r="G339" s="13">
        <v>45397.6875</v>
      </c>
      <c r="H339" s="15">
        <v>8</v>
      </c>
      <c r="I339" s="2" t="str">
        <f t="shared" si="22"/>
        <v>Posted to HRMS</v>
      </c>
      <c r="J339" s="18" t="str">
        <f>"On-site 24/7 Premium Pay"</f>
        <v>On-site 24/7 Premium Pay</v>
      </c>
      <c r="K339" s="32" t="str">
        <f>"WSH-CENT/SS WORKER"</f>
        <v>WSH-CENT/SS WORKER</v>
      </c>
      <c r="L339" s="47" t="s">
        <v>33</v>
      </c>
      <c r="M339" s="17">
        <v>5</v>
      </c>
      <c r="N339" s="16" t="s">
        <v>26</v>
      </c>
      <c r="O339" s="17" t="s">
        <v>24</v>
      </c>
      <c r="P339" s="17" t="s">
        <v>24</v>
      </c>
      <c r="Q339" s="17" t="s">
        <v>24</v>
      </c>
      <c r="R339" s="17" t="s">
        <v>24</v>
      </c>
      <c r="S339" s="17" t="s">
        <v>24</v>
      </c>
      <c r="T339" s="17" t="s">
        <v>24</v>
      </c>
      <c r="U339" s="25"/>
    </row>
    <row r="340" spans="1:21" ht="15" hidden="1" thickBot="1" x14ac:dyDescent="0.4">
      <c r="A340" s="31">
        <v>58304807</v>
      </c>
      <c r="B340" s="2" t="str">
        <f t="shared" si="23"/>
        <v>Daniel Kresse</v>
      </c>
      <c r="C340" s="2">
        <v>20012618</v>
      </c>
      <c r="D340" s="3">
        <v>45411.474675925929</v>
      </c>
      <c r="E340" s="14">
        <v>45398</v>
      </c>
      <c r="F340" s="13">
        <v>45398.333333333336</v>
      </c>
      <c r="G340" s="13">
        <v>45398.6875</v>
      </c>
      <c r="H340" s="15">
        <v>8</v>
      </c>
      <c r="I340" s="2" t="str">
        <f t="shared" si="22"/>
        <v>Posted to HRMS</v>
      </c>
      <c r="J340" s="18" t="str">
        <f>"On-site 24/7 Premium Pay"</f>
        <v>On-site 24/7 Premium Pay</v>
      </c>
      <c r="K340" s="32" t="str">
        <f>"WSH-CENT/SS WORKER"</f>
        <v>WSH-CENT/SS WORKER</v>
      </c>
      <c r="L340" s="47" t="s">
        <v>27</v>
      </c>
      <c r="M340" s="17" t="s">
        <v>24</v>
      </c>
      <c r="N340" s="16" t="s">
        <v>24</v>
      </c>
      <c r="O340" s="17" t="s">
        <v>24</v>
      </c>
      <c r="P340" s="17" t="s">
        <v>24</v>
      </c>
      <c r="Q340" s="17" t="s">
        <v>24</v>
      </c>
      <c r="R340" s="17" t="s">
        <v>24</v>
      </c>
      <c r="S340" s="17" t="s">
        <v>24</v>
      </c>
      <c r="T340" s="17" t="s">
        <v>24</v>
      </c>
      <c r="U340" s="25"/>
    </row>
    <row r="341" spans="1:21" ht="15" thickBot="1" x14ac:dyDescent="0.4">
      <c r="A341" s="31">
        <v>58304808</v>
      </c>
      <c r="B341" s="2" t="str">
        <f t="shared" si="23"/>
        <v>Daniel Kresse</v>
      </c>
      <c r="C341" s="2">
        <v>20012618</v>
      </c>
      <c r="D341" s="3">
        <v>45411.474687499998</v>
      </c>
      <c r="E341" s="14">
        <v>45399</v>
      </c>
      <c r="F341" s="13">
        <v>45399.333333333336</v>
      </c>
      <c r="G341" s="13">
        <v>45399.6875</v>
      </c>
      <c r="H341" s="15">
        <v>8</v>
      </c>
      <c r="I341" s="2" t="str">
        <f t="shared" si="22"/>
        <v>Posted to HRMS</v>
      </c>
      <c r="J341" s="18" t="str">
        <f>"On-site 24/7 Premium Pay"</f>
        <v>On-site 24/7 Premium Pay</v>
      </c>
      <c r="K341" s="32" t="str">
        <f>"WSH-CENT/SS WORKER"</f>
        <v>WSH-CENT/SS WORKER</v>
      </c>
      <c r="L341" s="47" t="s">
        <v>64</v>
      </c>
      <c r="M341" s="17">
        <v>15.5</v>
      </c>
      <c r="N341" s="16" t="s">
        <v>31</v>
      </c>
      <c r="O341" s="17">
        <v>0.5</v>
      </c>
      <c r="P341" s="17" t="s">
        <v>70</v>
      </c>
      <c r="Q341" s="17">
        <v>1200</v>
      </c>
      <c r="R341" s="17">
        <v>50.53</v>
      </c>
      <c r="S341" s="17">
        <v>52.95</v>
      </c>
      <c r="T341" s="17">
        <f t="shared" ref="T341:T343" si="24">(R341*O341)+(S341*O341)</f>
        <v>51.74</v>
      </c>
      <c r="U341" s="97" t="s">
        <v>77</v>
      </c>
    </row>
    <row r="342" spans="1:21" ht="15" thickBot="1" x14ac:dyDescent="0.4">
      <c r="A342" s="31">
        <v>58304809</v>
      </c>
      <c r="B342" s="2" t="str">
        <f t="shared" si="23"/>
        <v>Daniel Kresse</v>
      </c>
      <c r="C342" s="2">
        <v>20012618</v>
      </c>
      <c r="D342" s="3">
        <v>45411.474699074075</v>
      </c>
      <c r="E342" s="14">
        <v>45400</v>
      </c>
      <c r="F342" s="13">
        <v>45400.333333333336</v>
      </c>
      <c r="G342" s="13">
        <v>45400.6875</v>
      </c>
      <c r="H342" s="15">
        <v>8</v>
      </c>
      <c r="I342" s="2" t="str">
        <f t="shared" si="22"/>
        <v>Posted to HRMS</v>
      </c>
      <c r="J342" s="18" t="str">
        <f>"On-site 24/7 Premium Pay"</f>
        <v>On-site 24/7 Premium Pay</v>
      </c>
      <c r="K342" s="32" t="str">
        <f>"WSH-CENT/SS WORKER"</f>
        <v>WSH-CENT/SS WORKER</v>
      </c>
      <c r="L342" s="47" t="s">
        <v>64</v>
      </c>
      <c r="M342" s="17">
        <v>15.5</v>
      </c>
      <c r="N342" s="16" t="s">
        <v>31</v>
      </c>
      <c r="O342" s="17">
        <v>0.5</v>
      </c>
      <c r="P342" s="17" t="s">
        <v>70</v>
      </c>
      <c r="Q342" s="17">
        <v>1200</v>
      </c>
      <c r="R342" s="17">
        <v>50.53</v>
      </c>
      <c r="S342" s="17">
        <v>52.95</v>
      </c>
      <c r="T342" s="17">
        <f t="shared" si="24"/>
        <v>51.74</v>
      </c>
      <c r="U342" s="97"/>
    </row>
    <row r="343" spans="1:21" ht="15" thickBot="1" x14ac:dyDescent="0.4">
      <c r="A343" s="31">
        <v>58304810</v>
      </c>
      <c r="B343" s="2" t="str">
        <f t="shared" si="23"/>
        <v>Daniel Kresse</v>
      </c>
      <c r="C343" s="2">
        <v>20012618</v>
      </c>
      <c r="D343" s="3">
        <v>45411.474722222221</v>
      </c>
      <c r="E343" s="14">
        <v>45401</v>
      </c>
      <c r="F343" s="13">
        <v>45401.333333333336</v>
      </c>
      <c r="G343" s="13">
        <v>45401.6875</v>
      </c>
      <c r="H343" s="15">
        <v>8</v>
      </c>
      <c r="I343" s="2" t="str">
        <f t="shared" si="22"/>
        <v>Posted to HRMS</v>
      </c>
      <c r="J343" s="18" t="str">
        <f>"On-site 24/7 Premium Pay"</f>
        <v>On-site 24/7 Premium Pay</v>
      </c>
      <c r="K343" s="32" t="str">
        <f>"WSH-CENT/SS WORKER"</f>
        <v>WSH-CENT/SS WORKER</v>
      </c>
      <c r="L343" s="47" t="s">
        <v>54</v>
      </c>
      <c r="M343" s="17">
        <v>2</v>
      </c>
      <c r="N343" s="16" t="s">
        <v>31</v>
      </c>
      <c r="O343" s="17">
        <v>0.5</v>
      </c>
      <c r="P343" s="17" t="s">
        <v>50</v>
      </c>
      <c r="Q343" s="17">
        <v>1200</v>
      </c>
      <c r="R343" s="17">
        <v>50.53</v>
      </c>
      <c r="S343" s="17">
        <v>52.95</v>
      </c>
      <c r="T343" s="17">
        <f t="shared" si="24"/>
        <v>51.74</v>
      </c>
      <c r="U343" s="25"/>
    </row>
    <row r="344" spans="1:21" ht="15" hidden="1" thickBot="1" x14ac:dyDescent="0.4">
      <c r="A344" s="31">
        <v>58304811</v>
      </c>
      <c r="B344" s="2" t="str">
        <f t="shared" si="23"/>
        <v>Daniel Kresse</v>
      </c>
      <c r="C344" s="2">
        <v>20012618</v>
      </c>
      <c r="D344" s="3">
        <v>45411.474733796298</v>
      </c>
      <c r="E344" s="14">
        <v>45402</v>
      </c>
      <c r="F344" s="14">
        <v>45402</v>
      </c>
      <c r="G344" s="13">
        <v>45402.999305555553</v>
      </c>
      <c r="H344" s="15">
        <v>0</v>
      </c>
      <c r="I344" s="2" t="str">
        <f t="shared" si="22"/>
        <v>Posted to HRMS</v>
      </c>
      <c r="J344" s="18" t="str">
        <f>"Marked As Day Off"</f>
        <v>Marked As Day Off</v>
      </c>
      <c r="K344" s="32" t="str">
        <f>"N/A"</f>
        <v>N/A</v>
      </c>
      <c r="L344" s="47" t="s">
        <v>27</v>
      </c>
      <c r="M344" s="17" t="s">
        <v>24</v>
      </c>
      <c r="N344" s="16" t="s">
        <v>24</v>
      </c>
      <c r="O344" s="17" t="s">
        <v>24</v>
      </c>
      <c r="P344" s="17" t="s">
        <v>24</v>
      </c>
      <c r="Q344" s="17" t="s">
        <v>24</v>
      </c>
      <c r="R344" s="17" t="s">
        <v>24</v>
      </c>
      <c r="S344" s="17" t="s">
        <v>24</v>
      </c>
      <c r="T344" s="17" t="s">
        <v>24</v>
      </c>
      <c r="U344" s="25"/>
    </row>
    <row r="345" spans="1:21" ht="15" hidden="1" thickBot="1" x14ac:dyDescent="0.4">
      <c r="A345" s="31">
        <v>58304812</v>
      </c>
      <c r="B345" s="2" t="str">
        <f t="shared" si="23"/>
        <v>Daniel Kresse</v>
      </c>
      <c r="C345" s="2">
        <v>20012618</v>
      </c>
      <c r="D345" s="3">
        <v>45411.474745370368</v>
      </c>
      <c r="E345" s="14">
        <v>45403</v>
      </c>
      <c r="F345" s="14">
        <v>45403</v>
      </c>
      <c r="G345" s="13">
        <v>45403.999305555553</v>
      </c>
      <c r="H345" s="15">
        <v>0</v>
      </c>
      <c r="I345" s="2" t="str">
        <f t="shared" si="22"/>
        <v>Posted to HRMS</v>
      </c>
      <c r="J345" s="18" t="str">
        <f>"Marked As Day Off"</f>
        <v>Marked As Day Off</v>
      </c>
      <c r="K345" s="32" t="str">
        <f>"N/A"</f>
        <v>N/A</v>
      </c>
      <c r="L345" s="47" t="s">
        <v>39</v>
      </c>
      <c r="M345" s="17">
        <v>12</v>
      </c>
      <c r="N345" s="16" t="s">
        <v>26</v>
      </c>
      <c r="O345" s="17" t="s">
        <v>24</v>
      </c>
      <c r="P345" s="17" t="s">
        <v>24</v>
      </c>
      <c r="Q345" s="17" t="s">
        <v>24</v>
      </c>
      <c r="R345" s="17" t="s">
        <v>24</v>
      </c>
      <c r="S345" s="17" t="s">
        <v>24</v>
      </c>
      <c r="T345" s="17" t="s">
        <v>24</v>
      </c>
      <c r="U345" s="25"/>
    </row>
    <row r="346" spans="1:21" ht="15" hidden="1" thickBot="1" x14ac:dyDescent="0.4">
      <c r="A346" s="31">
        <v>58304814</v>
      </c>
      <c r="B346" s="2" t="str">
        <f t="shared" si="23"/>
        <v>Daniel Kresse</v>
      </c>
      <c r="C346" s="2">
        <v>20012618</v>
      </c>
      <c r="D346" s="3">
        <v>45411.474768518521</v>
      </c>
      <c r="E346" s="14">
        <v>45405</v>
      </c>
      <c r="F346" s="13">
        <v>45405.333333333336</v>
      </c>
      <c r="G346" s="13">
        <v>45405.6875</v>
      </c>
      <c r="H346" s="15">
        <v>8</v>
      </c>
      <c r="I346" s="2" t="str">
        <f t="shared" si="22"/>
        <v>Posted to HRMS</v>
      </c>
      <c r="J346" s="18" t="str">
        <f>"On-site 24/7 Premium Pay"</f>
        <v>On-site 24/7 Premium Pay</v>
      </c>
      <c r="K346" s="32" t="str">
        <f>"WSH-CENT/SS WORKER"</f>
        <v>WSH-CENT/SS WORKER</v>
      </c>
      <c r="L346" s="47" t="s">
        <v>27</v>
      </c>
      <c r="M346" s="17" t="s">
        <v>24</v>
      </c>
      <c r="N346" s="16" t="s">
        <v>24</v>
      </c>
      <c r="O346" s="17" t="s">
        <v>24</v>
      </c>
      <c r="P346" s="17" t="s">
        <v>24</v>
      </c>
      <c r="Q346" s="17" t="s">
        <v>24</v>
      </c>
      <c r="R346" s="17" t="s">
        <v>24</v>
      </c>
      <c r="S346" s="17" t="s">
        <v>24</v>
      </c>
      <c r="T346" s="17" t="s">
        <v>24</v>
      </c>
      <c r="U346" s="25"/>
    </row>
    <row r="347" spans="1:21" ht="15" hidden="1" thickBot="1" x14ac:dyDescent="0.4">
      <c r="A347" s="31">
        <v>58304815</v>
      </c>
      <c r="B347" s="2" t="str">
        <f t="shared" si="23"/>
        <v>Daniel Kresse</v>
      </c>
      <c r="C347" s="2">
        <v>20012618</v>
      </c>
      <c r="D347" s="3">
        <v>45411.474780092591</v>
      </c>
      <c r="E347" s="14">
        <v>45406</v>
      </c>
      <c r="F347" s="13">
        <v>45406.333333333336</v>
      </c>
      <c r="G347" s="13">
        <v>45406.6875</v>
      </c>
      <c r="H347" s="15">
        <v>8</v>
      </c>
      <c r="I347" s="2" t="str">
        <f t="shared" si="22"/>
        <v>Posted to HRMS</v>
      </c>
      <c r="J347" s="18" t="str">
        <f>"On-site 24/7 Premium Pay"</f>
        <v>On-site 24/7 Premium Pay</v>
      </c>
      <c r="K347" s="32" t="str">
        <f>"WSH-CENT/SS WORKER"</f>
        <v>WSH-CENT/SS WORKER</v>
      </c>
      <c r="L347" s="47" t="s">
        <v>27</v>
      </c>
      <c r="M347" s="17" t="s">
        <v>24</v>
      </c>
      <c r="N347" s="16" t="s">
        <v>24</v>
      </c>
      <c r="O347" s="17" t="s">
        <v>24</v>
      </c>
      <c r="P347" s="17" t="s">
        <v>24</v>
      </c>
      <c r="Q347" s="17" t="s">
        <v>24</v>
      </c>
      <c r="R347" s="17" t="s">
        <v>24</v>
      </c>
      <c r="S347" s="17" t="s">
        <v>24</v>
      </c>
      <c r="T347" s="17" t="s">
        <v>24</v>
      </c>
      <c r="U347" s="25"/>
    </row>
    <row r="348" spans="1:21" ht="15" hidden="1" thickBot="1" x14ac:dyDescent="0.4">
      <c r="A348" s="31">
        <v>58304816</v>
      </c>
      <c r="B348" s="2" t="str">
        <f t="shared" si="23"/>
        <v>Daniel Kresse</v>
      </c>
      <c r="C348" s="2">
        <v>20012618</v>
      </c>
      <c r="D348" s="3">
        <v>45411.474791666667</v>
      </c>
      <c r="E348" s="14">
        <v>45407</v>
      </c>
      <c r="F348" s="13">
        <v>45407.333333333336</v>
      </c>
      <c r="G348" s="13">
        <v>45407.6875</v>
      </c>
      <c r="H348" s="15">
        <v>8</v>
      </c>
      <c r="I348" s="2" t="str">
        <f t="shared" si="22"/>
        <v>Posted to HRMS</v>
      </c>
      <c r="J348" s="18" t="str">
        <f>"On-site 24/7 Premium Pay"</f>
        <v>On-site 24/7 Premium Pay</v>
      </c>
      <c r="K348" s="32" t="str">
        <f>"WSH-CENT/SS WORKER"</f>
        <v>WSH-CENT/SS WORKER</v>
      </c>
      <c r="L348" s="47" t="s">
        <v>33</v>
      </c>
      <c r="M348" s="17">
        <v>5</v>
      </c>
      <c r="N348" s="16" t="s">
        <v>26</v>
      </c>
      <c r="O348" s="17" t="s">
        <v>24</v>
      </c>
      <c r="P348" s="17" t="s">
        <v>24</v>
      </c>
      <c r="Q348" s="17" t="s">
        <v>24</v>
      </c>
      <c r="R348" s="17" t="s">
        <v>24</v>
      </c>
      <c r="S348" s="17" t="s">
        <v>24</v>
      </c>
      <c r="T348" s="17" t="s">
        <v>24</v>
      </c>
      <c r="U348" s="25"/>
    </row>
    <row r="349" spans="1:21" ht="15" hidden="1" thickBot="1" x14ac:dyDescent="0.4">
      <c r="A349" s="31">
        <v>58304817</v>
      </c>
      <c r="B349" s="2" t="str">
        <f t="shared" si="23"/>
        <v>Daniel Kresse</v>
      </c>
      <c r="C349" s="2">
        <v>20012618</v>
      </c>
      <c r="D349" s="3">
        <v>45411.474803240744</v>
      </c>
      <c r="E349" s="14">
        <v>45408</v>
      </c>
      <c r="F349" s="13">
        <v>45408.333333333336</v>
      </c>
      <c r="G349" s="13">
        <v>45408.6875</v>
      </c>
      <c r="H349" s="15">
        <v>8</v>
      </c>
      <c r="I349" s="2" t="str">
        <f t="shared" si="22"/>
        <v>Posted to HRMS</v>
      </c>
      <c r="J349" s="18" t="str">
        <f>"On-site 24/7 Premium Pay"</f>
        <v>On-site 24/7 Premium Pay</v>
      </c>
      <c r="K349" s="32" t="str">
        <f>"WSH-CENT/SS WORKER"</f>
        <v>WSH-CENT/SS WORKER</v>
      </c>
      <c r="L349" s="47" t="s">
        <v>33</v>
      </c>
      <c r="M349" s="17">
        <v>5</v>
      </c>
      <c r="N349" s="16" t="s">
        <v>26</v>
      </c>
      <c r="O349" s="17" t="s">
        <v>24</v>
      </c>
      <c r="P349" s="17" t="s">
        <v>24</v>
      </c>
      <c r="Q349" s="17" t="s">
        <v>24</v>
      </c>
      <c r="R349" s="17" t="s">
        <v>24</v>
      </c>
      <c r="S349" s="17" t="s">
        <v>24</v>
      </c>
      <c r="T349" s="17" t="s">
        <v>24</v>
      </c>
      <c r="U349" s="25"/>
    </row>
    <row r="350" spans="1:21" ht="15" hidden="1" thickBot="1" x14ac:dyDescent="0.4">
      <c r="A350" s="31">
        <v>58304818</v>
      </c>
      <c r="B350" s="2" t="str">
        <f t="shared" si="23"/>
        <v>Daniel Kresse</v>
      </c>
      <c r="C350" s="2">
        <v>20012618</v>
      </c>
      <c r="D350" s="3">
        <v>45411.474826388891</v>
      </c>
      <c r="E350" s="14">
        <v>45409</v>
      </c>
      <c r="F350" s="14">
        <v>45409</v>
      </c>
      <c r="G350" s="13">
        <v>45409.999305555553</v>
      </c>
      <c r="H350" s="15">
        <v>0</v>
      </c>
      <c r="I350" s="2" t="str">
        <f t="shared" si="22"/>
        <v>Posted to HRMS</v>
      </c>
      <c r="J350" s="18" t="str">
        <f>"Marked As Day Off"</f>
        <v>Marked As Day Off</v>
      </c>
      <c r="K350" s="32" t="str">
        <f>"N/A"</f>
        <v>N/A</v>
      </c>
      <c r="L350" s="47" t="s">
        <v>39</v>
      </c>
      <c r="M350" s="17">
        <v>12</v>
      </c>
      <c r="N350" s="16" t="s">
        <v>26</v>
      </c>
      <c r="O350" s="17" t="s">
        <v>24</v>
      </c>
      <c r="P350" s="17" t="s">
        <v>24</v>
      </c>
      <c r="Q350" s="17" t="s">
        <v>24</v>
      </c>
      <c r="R350" s="17" t="s">
        <v>24</v>
      </c>
      <c r="S350" s="17" t="s">
        <v>24</v>
      </c>
      <c r="T350" s="17" t="s">
        <v>24</v>
      </c>
      <c r="U350" s="25"/>
    </row>
    <row r="351" spans="1:21" ht="15" hidden="1" thickBot="1" x14ac:dyDescent="0.4">
      <c r="A351" s="31">
        <v>58304819</v>
      </c>
      <c r="B351" s="2" t="str">
        <f t="shared" si="23"/>
        <v>Daniel Kresse</v>
      </c>
      <c r="C351" s="2">
        <v>20012618</v>
      </c>
      <c r="D351" s="3">
        <v>45411.47483796296</v>
      </c>
      <c r="E351" s="14">
        <v>45410</v>
      </c>
      <c r="F351" s="14">
        <v>45410</v>
      </c>
      <c r="G351" s="13">
        <v>45410.999305555553</v>
      </c>
      <c r="H351" s="15">
        <v>0</v>
      </c>
      <c r="I351" s="2" t="str">
        <f t="shared" si="22"/>
        <v>Posted to HRMS</v>
      </c>
      <c r="J351" s="18" t="str">
        <f>"Marked As Day Off"</f>
        <v>Marked As Day Off</v>
      </c>
      <c r="K351" s="32" t="str">
        <f>"N/A"</f>
        <v>N/A</v>
      </c>
      <c r="L351" s="47" t="s">
        <v>33</v>
      </c>
      <c r="M351" s="17">
        <v>5</v>
      </c>
      <c r="N351" s="16" t="s">
        <v>26</v>
      </c>
      <c r="O351" s="17" t="s">
        <v>24</v>
      </c>
      <c r="P351" s="17" t="s">
        <v>24</v>
      </c>
      <c r="Q351" s="17" t="s">
        <v>24</v>
      </c>
      <c r="R351" s="17" t="s">
        <v>24</v>
      </c>
      <c r="S351" s="17" t="s">
        <v>24</v>
      </c>
      <c r="T351" s="17" t="s">
        <v>24</v>
      </c>
      <c r="U351" s="25"/>
    </row>
    <row r="352" spans="1:21" ht="15" hidden="1" thickBot="1" x14ac:dyDescent="0.4">
      <c r="A352" s="31">
        <v>58304820</v>
      </c>
      <c r="B352" s="2" t="str">
        <f t="shared" si="23"/>
        <v>Daniel Kresse</v>
      </c>
      <c r="C352" s="2">
        <v>20012618</v>
      </c>
      <c r="D352" s="3">
        <v>45411.474861111114</v>
      </c>
      <c r="E352" s="14">
        <v>45411</v>
      </c>
      <c r="F352" s="13">
        <v>45411.333333333336</v>
      </c>
      <c r="G352" s="13">
        <v>45411.6875</v>
      </c>
      <c r="H352" s="15">
        <v>8</v>
      </c>
      <c r="I352" s="2" t="str">
        <f t="shared" si="22"/>
        <v>Posted to HRMS</v>
      </c>
      <c r="J352" s="18" t="str">
        <f>"On-site 24/7 Premium Pay"</f>
        <v>On-site 24/7 Premium Pay</v>
      </c>
      <c r="K352" s="32" t="str">
        <f>"WSH-CENT/SS WORKER"</f>
        <v>WSH-CENT/SS WORKER</v>
      </c>
      <c r="L352" s="47" t="s">
        <v>33</v>
      </c>
      <c r="M352" s="17">
        <v>5</v>
      </c>
      <c r="N352" s="16" t="s">
        <v>26</v>
      </c>
      <c r="O352" s="17" t="s">
        <v>24</v>
      </c>
      <c r="P352" s="17" t="s">
        <v>24</v>
      </c>
      <c r="Q352" s="17" t="s">
        <v>24</v>
      </c>
      <c r="R352" s="17" t="s">
        <v>24</v>
      </c>
      <c r="S352" s="17" t="s">
        <v>24</v>
      </c>
      <c r="T352" s="17" t="s">
        <v>24</v>
      </c>
      <c r="U352" s="25"/>
    </row>
    <row r="353" spans="1:21" ht="15" hidden="1" thickBot="1" x14ac:dyDescent="0.4">
      <c r="A353" s="31">
        <v>58314845</v>
      </c>
      <c r="B353" s="2" t="str">
        <f t="shared" si="23"/>
        <v>Daniel Kresse</v>
      </c>
      <c r="C353" s="2">
        <v>20012618</v>
      </c>
      <c r="D353" s="3">
        <v>45412.314039351855</v>
      </c>
      <c r="E353" s="14">
        <v>45412</v>
      </c>
      <c r="F353" s="13">
        <v>45412.333333333336</v>
      </c>
      <c r="G353" s="13">
        <v>45412.6875</v>
      </c>
      <c r="H353" s="15">
        <v>8</v>
      </c>
      <c r="I353" s="2" t="str">
        <f t="shared" si="22"/>
        <v>Posted to HRMS</v>
      </c>
      <c r="J353" s="18" t="str">
        <f>"On-site 24/7 Premium Pay"</f>
        <v>On-site 24/7 Premium Pay</v>
      </c>
      <c r="K353" s="32" t="str">
        <f>"WSH-CENT/SS WORKER"</f>
        <v>WSH-CENT/SS WORKER</v>
      </c>
      <c r="L353" s="47" t="s">
        <v>27</v>
      </c>
      <c r="M353" s="17" t="s">
        <v>24</v>
      </c>
      <c r="N353" s="16" t="s">
        <v>24</v>
      </c>
      <c r="O353" s="17" t="s">
        <v>24</v>
      </c>
      <c r="P353" s="17" t="s">
        <v>24</v>
      </c>
      <c r="Q353" s="17" t="s">
        <v>24</v>
      </c>
      <c r="R353" s="17" t="s">
        <v>24</v>
      </c>
      <c r="S353" s="17" t="s">
        <v>24</v>
      </c>
      <c r="T353" s="17" t="s">
        <v>24</v>
      </c>
      <c r="U353" s="25"/>
    </row>
    <row r="354" spans="1:21" ht="15" thickBot="1" x14ac:dyDescent="0.4">
      <c r="A354" s="31">
        <v>58593262</v>
      </c>
      <c r="B354" s="2" t="str">
        <f t="shared" si="23"/>
        <v>Daniel Kresse</v>
      </c>
      <c r="C354" s="2">
        <v>20012618</v>
      </c>
      <c r="D354" s="3">
        <v>45427.331770833334</v>
      </c>
      <c r="E354" s="14">
        <v>45413</v>
      </c>
      <c r="F354" s="13">
        <v>45413.333333333336</v>
      </c>
      <c r="G354" s="13">
        <v>45413.6875</v>
      </c>
      <c r="H354" s="15">
        <v>8</v>
      </c>
      <c r="I354" s="2" t="str">
        <f t="shared" si="22"/>
        <v>Posted to HRMS</v>
      </c>
      <c r="J354" s="18" t="str">
        <f>"On-site 24/7 Premium Pay"</f>
        <v>On-site 24/7 Premium Pay</v>
      </c>
      <c r="K354" s="32" t="str">
        <f>"WSH-CENT/SS WORKER"</f>
        <v>WSH-CENT/SS WORKER</v>
      </c>
      <c r="L354" s="47" t="s">
        <v>49</v>
      </c>
      <c r="M354" s="17">
        <v>8</v>
      </c>
      <c r="N354" s="16" t="s">
        <v>31</v>
      </c>
      <c r="O354" s="17">
        <v>0.5</v>
      </c>
      <c r="P354" s="17" t="s">
        <v>50</v>
      </c>
      <c r="Q354" s="17">
        <v>1200</v>
      </c>
      <c r="R354" s="17">
        <v>50.53</v>
      </c>
      <c r="S354" s="17">
        <v>52.95</v>
      </c>
      <c r="T354" s="17">
        <f t="shared" ref="T354:T356" si="25">(R354*O354)+(S354*O354)</f>
        <v>51.74</v>
      </c>
      <c r="U354" s="25"/>
    </row>
    <row r="355" spans="1:21" ht="15" thickBot="1" x14ac:dyDescent="0.4">
      <c r="A355" s="31">
        <v>58593265</v>
      </c>
      <c r="B355" s="2" t="str">
        <f t="shared" si="23"/>
        <v>Daniel Kresse</v>
      </c>
      <c r="C355" s="2">
        <v>20012618</v>
      </c>
      <c r="D355" s="3">
        <v>45427.331782407404</v>
      </c>
      <c r="E355" s="14">
        <v>45414</v>
      </c>
      <c r="F355" s="13">
        <v>45414.333333333336</v>
      </c>
      <c r="G355" s="13">
        <v>45414.6875</v>
      </c>
      <c r="H355" s="15">
        <v>8</v>
      </c>
      <c r="I355" s="2" t="str">
        <f t="shared" si="22"/>
        <v>Posted to HRMS</v>
      </c>
      <c r="J355" s="18" t="str">
        <f>"On-site 24/7 Premium Pay"</f>
        <v>On-site 24/7 Premium Pay</v>
      </c>
      <c r="K355" s="32" t="str">
        <f>"WSH-CENT/SS WORKER"</f>
        <v>WSH-CENT/SS WORKER</v>
      </c>
      <c r="L355" s="47" t="s">
        <v>49</v>
      </c>
      <c r="M355" s="17">
        <v>8</v>
      </c>
      <c r="N355" s="16" t="s">
        <v>31</v>
      </c>
      <c r="O355" s="17">
        <v>0.5</v>
      </c>
      <c r="P355" s="17" t="s">
        <v>50</v>
      </c>
      <c r="Q355" s="17">
        <v>1200</v>
      </c>
      <c r="R355" s="17">
        <v>50.53</v>
      </c>
      <c r="S355" s="17">
        <v>52.95</v>
      </c>
      <c r="T355" s="17">
        <f t="shared" si="25"/>
        <v>51.74</v>
      </c>
      <c r="U355" s="25"/>
    </row>
    <row r="356" spans="1:21" ht="15" thickBot="1" x14ac:dyDescent="0.4">
      <c r="A356" s="31">
        <v>58593267</v>
      </c>
      <c r="B356" s="2" t="str">
        <f t="shared" si="23"/>
        <v>Daniel Kresse</v>
      </c>
      <c r="C356" s="2">
        <v>20012618</v>
      </c>
      <c r="D356" s="3">
        <v>45427.331805555557</v>
      </c>
      <c r="E356" s="14">
        <v>45415</v>
      </c>
      <c r="F356" s="13">
        <v>45415.333333333336</v>
      </c>
      <c r="G356" s="13">
        <v>45415.6875</v>
      </c>
      <c r="H356" s="15">
        <v>8</v>
      </c>
      <c r="I356" s="2" t="str">
        <f t="shared" si="22"/>
        <v>Posted to HRMS</v>
      </c>
      <c r="J356" s="18" t="str">
        <f>"On-site 24/7 Premium Pay"</f>
        <v>On-site 24/7 Premium Pay</v>
      </c>
      <c r="K356" s="32" t="str">
        <f>"WSH-CENT/SS WORKER"</f>
        <v>WSH-CENT/SS WORKER</v>
      </c>
      <c r="L356" s="47" t="s">
        <v>55</v>
      </c>
      <c r="M356" s="17">
        <v>6</v>
      </c>
      <c r="N356" s="16" t="s">
        <v>31</v>
      </c>
      <c r="O356" s="17">
        <v>0.5</v>
      </c>
      <c r="P356" s="17" t="s">
        <v>50</v>
      </c>
      <c r="Q356" s="17">
        <v>1200</v>
      </c>
      <c r="R356" s="17">
        <v>50.53</v>
      </c>
      <c r="S356" s="17">
        <v>52.95</v>
      </c>
      <c r="T356" s="17">
        <f t="shared" si="25"/>
        <v>51.74</v>
      </c>
      <c r="U356" s="25"/>
    </row>
    <row r="357" spans="1:21" ht="15" hidden="1" thickBot="1" x14ac:dyDescent="0.4">
      <c r="A357" s="31">
        <v>58593312</v>
      </c>
      <c r="B357" s="2" t="str">
        <f t="shared" si="23"/>
        <v>Daniel Kresse</v>
      </c>
      <c r="C357" s="2">
        <v>20012618</v>
      </c>
      <c r="D357" s="3">
        <v>45427.332094907404</v>
      </c>
      <c r="E357" s="14">
        <v>45416</v>
      </c>
      <c r="F357" s="14">
        <v>45416</v>
      </c>
      <c r="G357" s="13">
        <v>45416.999305555553</v>
      </c>
      <c r="H357" s="15">
        <v>0</v>
      </c>
      <c r="I357" s="2" t="str">
        <f t="shared" ref="I357:I371" si="26">"Posted to HRMS"</f>
        <v>Posted to HRMS</v>
      </c>
      <c r="J357" s="18" t="str">
        <f>"Marked As Day Off"</f>
        <v>Marked As Day Off</v>
      </c>
      <c r="K357" s="32" t="str">
        <f>"N/A"</f>
        <v>N/A</v>
      </c>
      <c r="L357" s="47" t="s">
        <v>27</v>
      </c>
      <c r="M357" s="17" t="s">
        <v>24</v>
      </c>
      <c r="N357" s="16" t="s">
        <v>24</v>
      </c>
      <c r="O357" s="17" t="s">
        <v>24</v>
      </c>
      <c r="P357" s="17" t="s">
        <v>24</v>
      </c>
      <c r="Q357" s="17" t="s">
        <v>24</v>
      </c>
      <c r="R357" s="17" t="s">
        <v>24</v>
      </c>
      <c r="S357" s="17" t="s">
        <v>24</v>
      </c>
      <c r="T357" s="17" t="s">
        <v>24</v>
      </c>
      <c r="U357" s="25"/>
    </row>
    <row r="358" spans="1:21" ht="15" hidden="1" thickBot="1" x14ac:dyDescent="0.4">
      <c r="A358" s="31">
        <v>58593316</v>
      </c>
      <c r="B358" s="2" t="str">
        <f t="shared" si="23"/>
        <v>Daniel Kresse</v>
      </c>
      <c r="C358" s="2">
        <v>20012618</v>
      </c>
      <c r="D358" s="3">
        <v>45427.332106481481</v>
      </c>
      <c r="E358" s="14">
        <v>45417</v>
      </c>
      <c r="F358" s="14">
        <v>45417</v>
      </c>
      <c r="G358" s="13">
        <v>45417.999305555553</v>
      </c>
      <c r="H358" s="15">
        <v>0</v>
      </c>
      <c r="I358" s="2" t="str">
        <f t="shared" si="26"/>
        <v>Posted to HRMS</v>
      </c>
      <c r="J358" s="18" t="str">
        <f>"Marked As Day Off"</f>
        <v>Marked As Day Off</v>
      </c>
      <c r="K358" s="32" t="str">
        <f>"N/A"</f>
        <v>N/A</v>
      </c>
      <c r="L358" s="47" t="s">
        <v>56</v>
      </c>
      <c r="M358" s="17">
        <v>12</v>
      </c>
      <c r="N358" s="16" t="s">
        <v>26</v>
      </c>
      <c r="O358" s="17" t="s">
        <v>24</v>
      </c>
      <c r="P358" s="17" t="s">
        <v>24</v>
      </c>
      <c r="Q358" s="17" t="s">
        <v>24</v>
      </c>
      <c r="R358" s="17" t="s">
        <v>24</v>
      </c>
      <c r="S358" s="17" t="s">
        <v>24</v>
      </c>
      <c r="T358" s="17" t="s">
        <v>24</v>
      </c>
      <c r="U358" s="25"/>
    </row>
    <row r="359" spans="1:21" ht="15" hidden="1" thickBot="1" x14ac:dyDescent="0.4">
      <c r="A359" s="31">
        <v>58593271</v>
      </c>
      <c r="B359" s="2" t="str">
        <f t="shared" si="23"/>
        <v>Daniel Kresse</v>
      </c>
      <c r="C359" s="2">
        <v>20012618</v>
      </c>
      <c r="D359" s="3">
        <v>45427.331828703704</v>
      </c>
      <c r="E359" s="14">
        <v>45418</v>
      </c>
      <c r="F359" s="13">
        <v>45418.333333333336</v>
      </c>
      <c r="G359" s="13">
        <v>45418.6875</v>
      </c>
      <c r="H359" s="15">
        <v>8</v>
      </c>
      <c r="I359" s="2" t="str">
        <f t="shared" si="26"/>
        <v>Posted to HRMS</v>
      </c>
      <c r="J359" s="18" t="str">
        <f>"On-site 24/7 Premium Pay"</f>
        <v>On-site 24/7 Premium Pay</v>
      </c>
      <c r="K359" s="32" t="str">
        <f>"WSH-CENT/SS WORKER"</f>
        <v>WSH-CENT/SS WORKER</v>
      </c>
      <c r="L359" s="47" t="s">
        <v>27</v>
      </c>
      <c r="M359" s="17" t="s">
        <v>24</v>
      </c>
      <c r="N359" s="16" t="s">
        <v>24</v>
      </c>
      <c r="O359" s="17" t="s">
        <v>24</v>
      </c>
      <c r="P359" s="17" t="s">
        <v>24</v>
      </c>
      <c r="Q359" s="17" t="s">
        <v>24</v>
      </c>
      <c r="R359" s="17" t="s">
        <v>24</v>
      </c>
      <c r="S359" s="17" t="s">
        <v>24</v>
      </c>
      <c r="T359" s="17" t="s">
        <v>24</v>
      </c>
      <c r="U359" s="25"/>
    </row>
    <row r="360" spans="1:21" ht="15" hidden="1" thickBot="1" x14ac:dyDescent="0.4">
      <c r="A360" s="31">
        <v>58593319</v>
      </c>
      <c r="B360" s="2" t="str">
        <f t="shared" si="23"/>
        <v>Daniel Kresse</v>
      </c>
      <c r="C360" s="2">
        <v>20012618</v>
      </c>
      <c r="D360" s="3">
        <v>45427.332118055558</v>
      </c>
      <c r="E360" s="14">
        <v>45419</v>
      </c>
      <c r="F360" s="13">
        <v>45419.333333333336</v>
      </c>
      <c r="G360" s="13">
        <v>45419.6875</v>
      </c>
      <c r="H360" s="15">
        <v>8</v>
      </c>
      <c r="I360" s="2" t="str">
        <f t="shared" si="26"/>
        <v>Posted to HRMS</v>
      </c>
      <c r="J360" s="18" t="str">
        <f>"Regular Hours Worked (full time/salary)"</f>
        <v>Regular Hours Worked (full time/salary)</v>
      </c>
      <c r="K360" s="32" t="str">
        <f>"WSH-CENT/SS WORKER"</f>
        <v>WSH-CENT/SS WORKER</v>
      </c>
      <c r="L360" s="47" t="s">
        <v>27</v>
      </c>
      <c r="M360" s="17" t="s">
        <v>24</v>
      </c>
      <c r="N360" s="16" t="s">
        <v>24</v>
      </c>
      <c r="O360" s="17" t="s">
        <v>24</v>
      </c>
      <c r="P360" s="17" t="s">
        <v>24</v>
      </c>
      <c r="Q360" s="17" t="s">
        <v>24</v>
      </c>
      <c r="R360" s="17" t="s">
        <v>24</v>
      </c>
      <c r="S360" s="17" t="s">
        <v>24</v>
      </c>
      <c r="T360" s="17" t="s">
        <v>24</v>
      </c>
      <c r="U360" s="25"/>
    </row>
    <row r="361" spans="1:21" ht="15" hidden="1" thickBot="1" x14ac:dyDescent="0.4">
      <c r="A361" s="31">
        <v>58593275</v>
      </c>
      <c r="B361" s="2" t="str">
        <f t="shared" si="23"/>
        <v>Daniel Kresse</v>
      </c>
      <c r="C361" s="2">
        <v>20012618</v>
      </c>
      <c r="D361" s="3">
        <v>45427.33184027778</v>
      </c>
      <c r="E361" s="14">
        <v>45420</v>
      </c>
      <c r="F361" s="13">
        <v>45420.333333333336</v>
      </c>
      <c r="G361" s="13">
        <v>45420.6875</v>
      </c>
      <c r="H361" s="15">
        <v>8</v>
      </c>
      <c r="I361" s="2" t="str">
        <f t="shared" si="26"/>
        <v>Posted to HRMS</v>
      </c>
      <c r="J361" s="18" t="str">
        <f>"On-site 24/7 Premium Pay"</f>
        <v>On-site 24/7 Premium Pay</v>
      </c>
      <c r="K361" s="32" t="str">
        <f>"WSH-CENT/SS WORKER"</f>
        <v>WSH-CENT/SS WORKER</v>
      </c>
      <c r="L361" s="47" t="s">
        <v>33</v>
      </c>
      <c r="M361" s="17">
        <v>5</v>
      </c>
      <c r="N361" s="16" t="s">
        <v>26</v>
      </c>
      <c r="O361" s="17" t="s">
        <v>24</v>
      </c>
      <c r="P361" s="17" t="s">
        <v>24</v>
      </c>
      <c r="Q361" s="17" t="s">
        <v>24</v>
      </c>
      <c r="R361" s="17" t="s">
        <v>24</v>
      </c>
      <c r="S361" s="17" t="s">
        <v>24</v>
      </c>
      <c r="T361" s="17" t="s">
        <v>24</v>
      </c>
      <c r="U361" s="25"/>
    </row>
    <row r="362" spans="1:21" ht="15" hidden="1" thickBot="1" x14ac:dyDescent="0.4">
      <c r="A362" s="31">
        <v>58593277</v>
      </c>
      <c r="B362" s="2" t="str">
        <f t="shared" si="23"/>
        <v>Daniel Kresse</v>
      </c>
      <c r="C362" s="2">
        <v>20012618</v>
      </c>
      <c r="D362" s="3">
        <v>45427.331863425927</v>
      </c>
      <c r="E362" s="14">
        <v>45421</v>
      </c>
      <c r="F362" s="13">
        <v>45421.333333333336</v>
      </c>
      <c r="G362" s="13">
        <v>45421.6875</v>
      </c>
      <c r="H362" s="15">
        <v>8</v>
      </c>
      <c r="I362" s="2" t="str">
        <f t="shared" si="26"/>
        <v>Posted to HRMS</v>
      </c>
      <c r="J362" s="18" t="str">
        <f>"On-site 24/7 Premium Pay"</f>
        <v>On-site 24/7 Premium Pay</v>
      </c>
      <c r="K362" s="32" t="str">
        <f>"WSH-CENT/SS WORKER"</f>
        <v>WSH-CENT/SS WORKER</v>
      </c>
      <c r="L362" s="47" t="s">
        <v>33</v>
      </c>
      <c r="M362" s="17">
        <v>5</v>
      </c>
      <c r="N362" s="16" t="s">
        <v>26</v>
      </c>
      <c r="O362" s="17" t="s">
        <v>24</v>
      </c>
      <c r="P362" s="17" t="s">
        <v>24</v>
      </c>
      <c r="Q362" s="17" t="s">
        <v>24</v>
      </c>
      <c r="R362" s="17" t="s">
        <v>24</v>
      </c>
      <c r="S362" s="17" t="s">
        <v>24</v>
      </c>
      <c r="T362" s="17" t="s">
        <v>24</v>
      </c>
      <c r="U362" s="25"/>
    </row>
    <row r="363" spans="1:21" ht="15" hidden="1" thickBot="1" x14ac:dyDescent="0.4">
      <c r="A363" s="31">
        <v>58593278</v>
      </c>
      <c r="B363" s="2" t="str">
        <f t="shared" si="23"/>
        <v>Daniel Kresse</v>
      </c>
      <c r="C363" s="2">
        <v>20012618</v>
      </c>
      <c r="D363" s="3">
        <v>45427.331875000003</v>
      </c>
      <c r="E363" s="14">
        <v>45422</v>
      </c>
      <c r="F363" s="13">
        <v>45422.333333333336</v>
      </c>
      <c r="G363" s="13">
        <v>45422.6875</v>
      </c>
      <c r="H363" s="15">
        <v>8</v>
      </c>
      <c r="I363" s="2" t="str">
        <f t="shared" si="26"/>
        <v>Posted to HRMS</v>
      </c>
      <c r="J363" s="18" t="str">
        <f>"On-site 24/7 Premium Pay"</f>
        <v>On-site 24/7 Premium Pay</v>
      </c>
      <c r="K363" s="32" t="str">
        <f>"WSH-CENT/SS WORKER"</f>
        <v>WSH-CENT/SS WORKER</v>
      </c>
      <c r="L363" s="47" t="s">
        <v>57</v>
      </c>
      <c r="M363" s="17">
        <v>6</v>
      </c>
      <c r="N363" s="16" t="s">
        <v>26</v>
      </c>
      <c r="O363" s="17" t="s">
        <v>24</v>
      </c>
      <c r="P363" s="17" t="s">
        <v>24</v>
      </c>
      <c r="Q363" s="17" t="s">
        <v>24</v>
      </c>
      <c r="R363" s="17" t="s">
        <v>24</v>
      </c>
      <c r="S363" s="17" t="s">
        <v>24</v>
      </c>
      <c r="T363" s="17" t="s">
        <v>24</v>
      </c>
      <c r="U363" s="25"/>
    </row>
    <row r="364" spans="1:21" ht="15" hidden="1" thickBot="1" x14ac:dyDescent="0.4">
      <c r="A364" s="31">
        <v>58593327</v>
      </c>
      <c r="B364" s="2" t="str">
        <f t="shared" si="23"/>
        <v>Daniel Kresse</v>
      </c>
      <c r="C364" s="2">
        <v>20012618</v>
      </c>
      <c r="D364" s="3">
        <v>45427.332152777781</v>
      </c>
      <c r="E364" s="14">
        <v>45423</v>
      </c>
      <c r="F364" s="14">
        <v>45423</v>
      </c>
      <c r="G364" s="13">
        <v>45423.999305555553</v>
      </c>
      <c r="H364" s="15">
        <v>0</v>
      </c>
      <c r="I364" s="2" t="str">
        <f t="shared" si="26"/>
        <v>Posted to HRMS</v>
      </c>
      <c r="J364" s="18" t="str">
        <f>"Marked As Day Off"</f>
        <v>Marked As Day Off</v>
      </c>
      <c r="K364" s="32" t="str">
        <f>"N/A"</f>
        <v>N/A</v>
      </c>
      <c r="L364" s="47" t="s">
        <v>56</v>
      </c>
      <c r="M364" s="17">
        <v>12</v>
      </c>
      <c r="N364" s="16" t="s">
        <v>26</v>
      </c>
      <c r="O364" s="17" t="s">
        <v>24</v>
      </c>
      <c r="P364" s="17" t="s">
        <v>24</v>
      </c>
      <c r="Q364" s="17" t="s">
        <v>24</v>
      </c>
      <c r="R364" s="17" t="s">
        <v>24</v>
      </c>
      <c r="S364" s="17" t="s">
        <v>24</v>
      </c>
      <c r="T364" s="17" t="s">
        <v>24</v>
      </c>
      <c r="U364" s="25"/>
    </row>
    <row r="365" spans="1:21" ht="15" hidden="1" thickBot="1" x14ac:dyDescent="0.4">
      <c r="A365" s="31">
        <v>58593330</v>
      </c>
      <c r="B365" s="2" t="str">
        <f t="shared" si="23"/>
        <v>Daniel Kresse</v>
      </c>
      <c r="C365" s="2">
        <v>20012618</v>
      </c>
      <c r="D365" s="3">
        <v>45427.33216435185</v>
      </c>
      <c r="E365" s="14">
        <v>45424</v>
      </c>
      <c r="F365" s="14">
        <v>45424</v>
      </c>
      <c r="G365" s="13">
        <v>45424.999305555553</v>
      </c>
      <c r="H365" s="15">
        <v>0</v>
      </c>
      <c r="I365" s="2" t="str">
        <f t="shared" si="26"/>
        <v>Posted to HRMS</v>
      </c>
      <c r="J365" s="18" t="str">
        <f>"Marked As Day Off"</f>
        <v>Marked As Day Off</v>
      </c>
      <c r="K365" s="32" t="str">
        <f>"N/A"</f>
        <v>N/A</v>
      </c>
      <c r="L365" s="47" t="s">
        <v>56</v>
      </c>
      <c r="M365" s="17">
        <v>12</v>
      </c>
      <c r="N365" s="16" t="s">
        <v>26</v>
      </c>
      <c r="O365" s="17" t="s">
        <v>24</v>
      </c>
      <c r="P365" s="17" t="s">
        <v>24</v>
      </c>
      <c r="Q365" s="17" t="s">
        <v>24</v>
      </c>
      <c r="R365" s="17" t="s">
        <v>24</v>
      </c>
      <c r="S365" s="17" t="s">
        <v>24</v>
      </c>
      <c r="T365" s="17" t="s">
        <v>24</v>
      </c>
      <c r="U365" s="25"/>
    </row>
    <row r="366" spans="1:21" ht="15" thickBot="1" x14ac:dyDescent="0.4">
      <c r="A366" s="31">
        <v>58593290</v>
      </c>
      <c r="B366" s="2" t="str">
        <f t="shared" si="23"/>
        <v>Daniel Kresse</v>
      </c>
      <c r="C366" s="2">
        <v>20012618</v>
      </c>
      <c r="D366" s="3">
        <v>45427.331909722219</v>
      </c>
      <c r="E366" s="14">
        <v>45425</v>
      </c>
      <c r="F366" s="13">
        <v>45425.333333333336</v>
      </c>
      <c r="G366" s="13">
        <v>45425.6875</v>
      </c>
      <c r="H366" s="15">
        <v>8</v>
      </c>
      <c r="I366" s="2" t="str">
        <f t="shared" si="26"/>
        <v>Posted to HRMS</v>
      </c>
      <c r="J366" s="18" t="str">
        <f>"On-site 24/7 Premium Pay"</f>
        <v>On-site 24/7 Premium Pay</v>
      </c>
      <c r="K366" s="32" t="str">
        <f>"WSH-CENT/SS WORKER"</f>
        <v>WSH-CENT/SS WORKER</v>
      </c>
      <c r="L366" s="47" t="s">
        <v>49</v>
      </c>
      <c r="M366" s="17">
        <v>8</v>
      </c>
      <c r="N366" s="16" t="s">
        <v>31</v>
      </c>
      <c r="O366" s="17">
        <v>0.5</v>
      </c>
      <c r="P366" s="17" t="s">
        <v>50</v>
      </c>
      <c r="Q366" s="17">
        <v>1200</v>
      </c>
      <c r="R366" s="17">
        <v>50.53</v>
      </c>
      <c r="S366" s="17">
        <v>52.95</v>
      </c>
      <c r="T366" s="17">
        <f>(R366*O366)+(S366*O366)</f>
        <v>51.74</v>
      </c>
      <c r="U366" s="25"/>
    </row>
    <row r="367" spans="1:21" ht="15" hidden="1" thickBot="1" x14ac:dyDescent="0.4">
      <c r="A367" s="31">
        <v>58593333</v>
      </c>
      <c r="B367" s="2" t="str">
        <f t="shared" si="23"/>
        <v>Daniel Kresse</v>
      </c>
      <c r="C367" s="2">
        <v>20012618</v>
      </c>
      <c r="D367" s="3">
        <v>45427.332187499997</v>
      </c>
      <c r="E367" s="14">
        <v>45426</v>
      </c>
      <c r="F367" s="13">
        <v>45426.333333333336</v>
      </c>
      <c r="G367" s="13">
        <v>45426.6875</v>
      </c>
      <c r="H367" s="15">
        <v>8</v>
      </c>
      <c r="I367" s="2" t="str">
        <f t="shared" si="26"/>
        <v>Posted to HRMS</v>
      </c>
      <c r="J367" s="18" t="str">
        <f>"Regular Hours Worked (full time/salary)"</f>
        <v>Regular Hours Worked (full time/salary)</v>
      </c>
      <c r="K367" s="32" t="str">
        <f>"WSH-CENT/SS WORKER"</f>
        <v>WSH-CENT/SS WORKER</v>
      </c>
      <c r="L367" s="47" t="s">
        <v>27</v>
      </c>
      <c r="M367" s="17" t="s">
        <v>24</v>
      </c>
      <c r="N367" s="16" t="s">
        <v>24</v>
      </c>
      <c r="O367" s="17" t="s">
        <v>24</v>
      </c>
      <c r="P367" s="17" t="s">
        <v>24</v>
      </c>
      <c r="Q367" s="17" t="s">
        <v>24</v>
      </c>
      <c r="R367" s="17" t="s">
        <v>24</v>
      </c>
      <c r="S367" s="17" t="s">
        <v>24</v>
      </c>
      <c r="T367" s="17" t="s">
        <v>24</v>
      </c>
      <c r="U367" s="25"/>
    </row>
    <row r="368" spans="1:21" ht="15" thickBot="1" x14ac:dyDescent="0.4">
      <c r="A368" s="31">
        <v>58593293</v>
      </c>
      <c r="B368" s="2" t="str">
        <f t="shared" si="23"/>
        <v>Daniel Kresse</v>
      </c>
      <c r="C368" s="2">
        <v>20012618</v>
      </c>
      <c r="D368" s="3">
        <v>45427.331921296296</v>
      </c>
      <c r="E368" s="14">
        <v>45427</v>
      </c>
      <c r="F368" s="13">
        <v>45427.333333333336</v>
      </c>
      <c r="G368" s="13">
        <v>45427.6875</v>
      </c>
      <c r="H368" s="15">
        <v>8</v>
      </c>
      <c r="I368" s="2" t="str">
        <f t="shared" si="26"/>
        <v>Posted to HRMS</v>
      </c>
      <c r="J368" s="18" t="str">
        <f>"On-site 24/7 Premium Pay"</f>
        <v>On-site 24/7 Premium Pay</v>
      </c>
      <c r="K368" s="32" t="str">
        <f>"WSH-CENT/SS WORKER"</f>
        <v>WSH-CENT/SS WORKER</v>
      </c>
      <c r="L368" s="47" t="s">
        <v>49</v>
      </c>
      <c r="M368" s="17">
        <v>8</v>
      </c>
      <c r="N368" s="16" t="s">
        <v>31</v>
      </c>
      <c r="O368" s="17">
        <v>0.5</v>
      </c>
      <c r="P368" s="17" t="s">
        <v>50</v>
      </c>
      <c r="Q368" s="17">
        <v>1200</v>
      </c>
      <c r="R368" s="17">
        <v>50.53</v>
      </c>
      <c r="S368" s="17">
        <v>52.95</v>
      </c>
      <c r="T368" s="17">
        <f>(R368*O368)+(S368*O368)</f>
        <v>51.74</v>
      </c>
      <c r="U368" s="25"/>
    </row>
    <row r="369" spans="1:21" ht="15" hidden="1" thickBot="1" x14ac:dyDescent="0.4">
      <c r="A369" s="31">
        <v>58870669</v>
      </c>
      <c r="B369" s="2" t="str">
        <f t="shared" si="23"/>
        <v>Daniel Kresse</v>
      </c>
      <c r="C369" s="2">
        <v>20012618</v>
      </c>
      <c r="D369" s="3">
        <v>45442.610590277778</v>
      </c>
      <c r="E369" s="14">
        <v>45428</v>
      </c>
      <c r="F369" s="13">
        <v>45428.333333333336</v>
      </c>
      <c r="G369" s="13">
        <v>45428.6875</v>
      </c>
      <c r="H369" s="15">
        <v>8</v>
      </c>
      <c r="I369" s="2" t="str">
        <f t="shared" si="26"/>
        <v>Posted to HRMS</v>
      </c>
      <c r="J369" s="18" t="str">
        <f>"On-site 24/7 Premium Pay"</f>
        <v>On-site 24/7 Premium Pay</v>
      </c>
      <c r="K369" s="32" t="str">
        <f>"WSH-CENT/SS WORKER"</f>
        <v>WSH-CENT/SS WORKER</v>
      </c>
      <c r="L369" s="47" t="s">
        <v>58</v>
      </c>
      <c r="M369" s="17">
        <v>2</v>
      </c>
      <c r="N369" s="16" t="s">
        <v>26</v>
      </c>
      <c r="O369" s="17" t="s">
        <v>24</v>
      </c>
      <c r="P369" s="17" t="s">
        <v>24</v>
      </c>
      <c r="Q369" s="17" t="s">
        <v>24</v>
      </c>
      <c r="R369" s="17" t="s">
        <v>24</v>
      </c>
      <c r="S369" s="17" t="s">
        <v>24</v>
      </c>
      <c r="T369" s="17" t="s">
        <v>24</v>
      </c>
      <c r="U369" s="25"/>
    </row>
    <row r="370" spans="1:21" ht="15" thickBot="1" x14ac:dyDescent="0.4">
      <c r="A370" s="31">
        <v>58870671</v>
      </c>
      <c r="B370" s="2" t="str">
        <f t="shared" si="23"/>
        <v>Daniel Kresse</v>
      </c>
      <c r="C370" s="2">
        <v>20012618</v>
      </c>
      <c r="D370" s="3">
        <v>45442.610613425924</v>
      </c>
      <c r="E370" s="14">
        <v>45429</v>
      </c>
      <c r="F370" s="13">
        <v>45429.333333333336</v>
      </c>
      <c r="G370" s="13">
        <v>45429.6875</v>
      </c>
      <c r="H370" s="15">
        <v>8</v>
      </c>
      <c r="I370" s="2" t="str">
        <f t="shared" si="26"/>
        <v>Posted to HRMS</v>
      </c>
      <c r="J370" s="18" t="str">
        <f>"On-site 24/7 Premium Pay"</f>
        <v>On-site 24/7 Premium Pay</v>
      </c>
      <c r="K370" s="32" t="str">
        <f>"WSH-CENT/SS WORKER"</f>
        <v>WSH-CENT/SS WORKER</v>
      </c>
      <c r="L370" s="47" t="s">
        <v>64</v>
      </c>
      <c r="M370" s="17">
        <v>15.5</v>
      </c>
      <c r="N370" s="16" t="s">
        <v>31</v>
      </c>
      <c r="O370" s="17">
        <v>0.5</v>
      </c>
      <c r="P370" s="17" t="s">
        <v>70</v>
      </c>
      <c r="Q370" s="17">
        <v>1200</v>
      </c>
      <c r="R370" s="17">
        <v>50.53</v>
      </c>
      <c r="S370" s="17">
        <v>52.95</v>
      </c>
      <c r="T370" s="17">
        <f>(R370*O370)+(S370*O370)</f>
        <v>51.74</v>
      </c>
      <c r="U370" s="25"/>
    </row>
    <row r="371" spans="1:21" ht="15" hidden="1" thickBot="1" x14ac:dyDescent="0.4">
      <c r="A371" s="31">
        <v>58870673</v>
      </c>
      <c r="B371" s="2" t="str">
        <f t="shared" si="23"/>
        <v>Daniel Kresse</v>
      </c>
      <c r="C371" s="2">
        <v>20012618</v>
      </c>
      <c r="D371" s="3">
        <v>45442.610659722224</v>
      </c>
      <c r="E371" s="14">
        <v>45430</v>
      </c>
      <c r="F371" s="14">
        <v>45430</v>
      </c>
      <c r="G371" s="13">
        <v>45430.999305555553</v>
      </c>
      <c r="H371" s="15">
        <v>0</v>
      </c>
      <c r="I371" s="2" t="str">
        <f t="shared" si="26"/>
        <v>Posted to HRMS</v>
      </c>
      <c r="J371" s="18" t="str">
        <f>"Marked As Day Off"</f>
        <v>Marked As Day Off</v>
      </c>
      <c r="K371" s="32" t="str">
        <f>"N/A"</f>
        <v>N/A</v>
      </c>
      <c r="L371" s="47" t="s">
        <v>27</v>
      </c>
      <c r="M371" s="17" t="s">
        <v>24</v>
      </c>
      <c r="N371" s="16" t="s">
        <v>24</v>
      </c>
      <c r="O371" s="17" t="s">
        <v>24</v>
      </c>
      <c r="P371" s="17" t="s">
        <v>24</v>
      </c>
      <c r="Q371" s="17" t="s">
        <v>24</v>
      </c>
      <c r="R371" s="17" t="s">
        <v>24</v>
      </c>
      <c r="S371" s="17" t="s">
        <v>24</v>
      </c>
      <c r="T371" s="17" t="s">
        <v>24</v>
      </c>
      <c r="U371" s="25"/>
    </row>
    <row r="372" spans="1:21" ht="15" hidden="1" thickBot="1" x14ac:dyDescent="0.4">
      <c r="A372" s="31">
        <v>58870672</v>
      </c>
      <c r="B372" s="2" t="str">
        <f t="shared" si="23"/>
        <v>Daniel Kresse</v>
      </c>
      <c r="C372" s="2">
        <v>20012618</v>
      </c>
      <c r="D372" s="3">
        <v>45442.610625000001</v>
      </c>
      <c r="E372" s="14">
        <v>45430</v>
      </c>
      <c r="F372" s="13">
        <v>45430.333333333336</v>
      </c>
      <c r="G372" s="13">
        <v>45430.6875</v>
      </c>
      <c r="H372" s="15">
        <v>8</v>
      </c>
      <c r="I372" s="2" t="str">
        <f>"Canceled"</f>
        <v>Canceled</v>
      </c>
      <c r="J372" s="18" t="str">
        <f>"On-site 24/7 Premium Pay"</f>
        <v>On-site 24/7 Premium Pay</v>
      </c>
      <c r="K372" s="32" t="str">
        <f>"WSH-CENT/SS WORKER"</f>
        <v>WSH-CENT/SS WORKER</v>
      </c>
      <c r="L372" s="47"/>
      <c r="M372" s="17"/>
      <c r="N372" s="16"/>
      <c r="O372" s="17"/>
      <c r="P372" s="17"/>
      <c r="Q372" s="17"/>
      <c r="R372" s="17"/>
      <c r="S372" s="17"/>
      <c r="T372" s="17"/>
      <c r="U372" s="25" t="s">
        <v>82</v>
      </c>
    </row>
    <row r="373" spans="1:21" ht="15" hidden="1" thickBot="1" x14ac:dyDescent="0.4">
      <c r="A373" s="31">
        <v>58870674</v>
      </c>
      <c r="B373" s="2" t="str">
        <f t="shared" si="23"/>
        <v>Daniel Kresse</v>
      </c>
      <c r="C373" s="2">
        <v>20012618</v>
      </c>
      <c r="D373" s="3">
        <v>45442.610671296294</v>
      </c>
      <c r="E373" s="14">
        <v>45431</v>
      </c>
      <c r="F373" s="14">
        <v>45431</v>
      </c>
      <c r="G373" s="13">
        <v>45431.999305555553</v>
      </c>
      <c r="H373" s="15">
        <v>0</v>
      </c>
      <c r="I373" s="2" t="str">
        <f t="shared" ref="I373:I401" si="27">"Posted to HRMS"</f>
        <v>Posted to HRMS</v>
      </c>
      <c r="J373" s="18" t="str">
        <f>"Marked As Day Off"</f>
        <v>Marked As Day Off</v>
      </c>
      <c r="K373" s="32" t="str">
        <f>"N/A"</f>
        <v>N/A</v>
      </c>
      <c r="L373" s="47" t="s">
        <v>56</v>
      </c>
      <c r="M373" s="17">
        <v>12</v>
      </c>
      <c r="N373" s="16" t="s">
        <v>26</v>
      </c>
      <c r="O373" s="17" t="s">
        <v>24</v>
      </c>
      <c r="P373" s="17" t="s">
        <v>24</v>
      </c>
      <c r="Q373" s="17" t="s">
        <v>24</v>
      </c>
      <c r="R373" s="17" t="s">
        <v>24</v>
      </c>
      <c r="S373" s="17" t="s">
        <v>24</v>
      </c>
      <c r="T373" s="17" t="s">
        <v>24</v>
      </c>
      <c r="U373" s="25"/>
    </row>
    <row r="374" spans="1:21" ht="15" hidden="1" thickBot="1" x14ac:dyDescent="0.4">
      <c r="A374" s="31">
        <v>58870675</v>
      </c>
      <c r="B374" s="2" t="str">
        <f t="shared" si="23"/>
        <v>Daniel Kresse</v>
      </c>
      <c r="C374" s="2">
        <v>20012618</v>
      </c>
      <c r="D374" s="3">
        <v>45442.610682870371</v>
      </c>
      <c r="E374" s="14">
        <v>45432</v>
      </c>
      <c r="F374" s="13">
        <v>45432.333333333336</v>
      </c>
      <c r="G374" s="13">
        <v>45432.6875</v>
      </c>
      <c r="H374" s="15">
        <v>8</v>
      </c>
      <c r="I374" s="2" t="str">
        <f t="shared" si="27"/>
        <v>Posted to HRMS</v>
      </c>
      <c r="J374" s="18" t="str">
        <f>"On-site 24/7 Premium Pay"</f>
        <v>On-site 24/7 Premium Pay</v>
      </c>
      <c r="K374" s="32" t="str">
        <f>"WSH-CENT/SS WORKER"</f>
        <v>WSH-CENT/SS WORKER</v>
      </c>
      <c r="L374" s="47" t="s">
        <v>27</v>
      </c>
      <c r="M374" s="17" t="s">
        <v>24</v>
      </c>
      <c r="N374" s="16" t="s">
        <v>24</v>
      </c>
      <c r="O374" s="17" t="s">
        <v>24</v>
      </c>
      <c r="P374" s="17" t="s">
        <v>24</v>
      </c>
      <c r="Q374" s="17" t="s">
        <v>24</v>
      </c>
      <c r="R374" s="17" t="s">
        <v>24</v>
      </c>
      <c r="S374" s="17" t="s">
        <v>24</v>
      </c>
      <c r="T374" s="17" t="s">
        <v>24</v>
      </c>
      <c r="U374" s="25"/>
    </row>
    <row r="375" spans="1:21" ht="15" hidden="1" thickBot="1" x14ac:dyDescent="0.4">
      <c r="A375" s="31">
        <v>58870676</v>
      </c>
      <c r="B375" s="2" t="str">
        <f t="shared" si="23"/>
        <v>Daniel Kresse</v>
      </c>
      <c r="C375" s="2">
        <v>20012618</v>
      </c>
      <c r="D375" s="3">
        <v>45442.610706018517</v>
      </c>
      <c r="E375" s="14">
        <v>45433</v>
      </c>
      <c r="F375" s="13">
        <v>45433.333333333336</v>
      </c>
      <c r="G375" s="13">
        <v>45433.6875</v>
      </c>
      <c r="H375" s="15">
        <v>8</v>
      </c>
      <c r="I375" s="2" t="str">
        <f t="shared" si="27"/>
        <v>Posted to HRMS</v>
      </c>
      <c r="J375" s="18" t="str">
        <f>"On-site 24/7 Premium Pay"</f>
        <v>On-site 24/7 Premium Pay</v>
      </c>
      <c r="K375" s="32" t="str">
        <f>"WSH-CENT/SS WORKER"</f>
        <v>WSH-CENT/SS WORKER</v>
      </c>
      <c r="L375" s="47" t="s">
        <v>27</v>
      </c>
      <c r="M375" s="17" t="s">
        <v>24</v>
      </c>
      <c r="N375" s="16" t="s">
        <v>24</v>
      </c>
      <c r="O375" s="17" t="s">
        <v>24</v>
      </c>
      <c r="P375" s="17" t="s">
        <v>24</v>
      </c>
      <c r="Q375" s="17" t="s">
        <v>24</v>
      </c>
      <c r="R375" s="17" t="s">
        <v>24</v>
      </c>
      <c r="S375" s="17" t="s">
        <v>24</v>
      </c>
      <c r="T375" s="17" t="s">
        <v>24</v>
      </c>
      <c r="U375" s="25"/>
    </row>
    <row r="376" spans="1:21" ht="15" thickBot="1" x14ac:dyDescent="0.4">
      <c r="A376" s="31">
        <v>58870677</v>
      </c>
      <c r="B376" s="2" t="str">
        <f t="shared" si="23"/>
        <v>Daniel Kresse</v>
      </c>
      <c r="C376" s="2">
        <v>20012618</v>
      </c>
      <c r="D376" s="3">
        <v>45442.610717592594</v>
      </c>
      <c r="E376" s="14">
        <v>45434</v>
      </c>
      <c r="F376" s="13">
        <v>45434.333333333336</v>
      </c>
      <c r="G376" s="13">
        <v>45434.6875</v>
      </c>
      <c r="H376" s="15">
        <v>8</v>
      </c>
      <c r="I376" s="2" t="str">
        <f t="shared" si="27"/>
        <v>Posted to HRMS</v>
      </c>
      <c r="J376" s="18" t="str">
        <f>"On-site 24/7 Premium Pay"</f>
        <v>On-site 24/7 Premium Pay</v>
      </c>
      <c r="K376" s="32" t="str">
        <f>"WSH-CENT/SS WORKER"</f>
        <v>WSH-CENT/SS WORKER</v>
      </c>
      <c r="L376" s="47" t="s">
        <v>49</v>
      </c>
      <c r="M376" s="17">
        <v>8</v>
      </c>
      <c r="N376" s="16" t="s">
        <v>31</v>
      </c>
      <c r="O376" s="17">
        <v>0.5</v>
      </c>
      <c r="P376" s="17" t="s">
        <v>50</v>
      </c>
      <c r="Q376" s="17">
        <v>1200</v>
      </c>
      <c r="R376" s="17">
        <v>50.53</v>
      </c>
      <c r="S376" s="17">
        <v>52.95</v>
      </c>
      <c r="T376" s="17">
        <f t="shared" ref="T376:T378" si="28">(R376*O376)+(S376*O376)</f>
        <v>51.74</v>
      </c>
      <c r="U376" s="25"/>
    </row>
    <row r="377" spans="1:21" ht="15" thickBot="1" x14ac:dyDescent="0.4">
      <c r="A377" s="31">
        <v>58870678</v>
      </c>
      <c r="B377" s="2" t="str">
        <f t="shared" si="23"/>
        <v>Daniel Kresse</v>
      </c>
      <c r="C377" s="2">
        <v>20012618</v>
      </c>
      <c r="D377" s="3">
        <v>45442.610729166663</v>
      </c>
      <c r="E377" s="14">
        <v>45435</v>
      </c>
      <c r="F377" s="13">
        <v>45435.333333333336</v>
      </c>
      <c r="G377" s="13">
        <v>45435.6875</v>
      </c>
      <c r="H377" s="15">
        <v>8</v>
      </c>
      <c r="I377" s="2" t="str">
        <f t="shared" si="27"/>
        <v>Posted to HRMS</v>
      </c>
      <c r="J377" s="18" t="str">
        <f>"On-site 24/7 Premium Pay"</f>
        <v>On-site 24/7 Premium Pay</v>
      </c>
      <c r="K377" s="32" t="str">
        <f>"WSH-CENT/SS WORKER"</f>
        <v>WSH-CENT/SS WORKER</v>
      </c>
      <c r="L377" s="47" t="s">
        <v>49</v>
      </c>
      <c r="M377" s="17">
        <v>8</v>
      </c>
      <c r="N377" s="16" t="s">
        <v>31</v>
      </c>
      <c r="O377" s="17">
        <v>0.5</v>
      </c>
      <c r="P377" s="17" t="s">
        <v>50</v>
      </c>
      <c r="Q377" s="17">
        <v>1200</v>
      </c>
      <c r="R377" s="17">
        <v>50.53</v>
      </c>
      <c r="S377" s="17">
        <v>52.95</v>
      </c>
      <c r="T377" s="17">
        <f t="shared" si="28"/>
        <v>51.74</v>
      </c>
      <c r="U377" s="25"/>
    </row>
    <row r="378" spans="1:21" ht="15" thickBot="1" x14ac:dyDescent="0.4">
      <c r="A378" s="31">
        <v>58870679</v>
      </c>
      <c r="B378" s="2" t="str">
        <f t="shared" si="23"/>
        <v>Daniel Kresse</v>
      </c>
      <c r="C378" s="2">
        <v>20012618</v>
      </c>
      <c r="D378" s="3">
        <v>45442.61074074074</v>
      </c>
      <c r="E378" s="14">
        <v>45436</v>
      </c>
      <c r="F378" s="13">
        <v>45436.333333333336</v>
      </c>
      <c r="G378" s="13">
        <v>45436.6875</v>
      </c>
      <c r="H378" s="15">
        <v>8</v>
      </c>
      <c r="I378" s="2" t="str">
        <f t="shared" si="27"/>
        <v>Posted to HRMS</v>
      </c>
      <c r="J378" s="18" t="str">
        <f>"On-site 24/7 Premium Pay"</f>
        <v>On-site 24/7 Premium Pay</v>
      </c>
      <c r="K378" s="32" t="str">
        <f>"WSH-CENT/SS WORKER"</f>
        <v>WSH-CENT/SS WORKER</v>
      </c>
      <c r="L378" s="47" t="s">
        <v>51</v>
      </c>
      <c r="M378" s="17">
        <v>12</v>
      </c>
      <c r="N378" s="16" t="s">
        <v>31</v>
      </c>
      <c r="O378" s="17">
        <v>0.5</v>
      </c>
      <c r="P378" s="17" t="s">
        <v>50</v>
      </c>
      <c r="Q378" s="17">
        <v>1200</v>
      </c>
      <c r="R378" s="17">
        <v>50.53</v>
      </c>
      <c r="S378" s="17">
        <v>52.95</v>
      </c>
      <c r="T378" s="17">
        <f t="shared" si="28"/>
        <v>51.74</v>
      </c>
      <c r="U378" s="25"/>
    </row>
    <row r="379" spans="1:21" ht="15" hidden="1" thickBot="1" x14ac:dyDescent="0.4">
      <c r="A379" s="31">
        <v>58870680</v>
      </c>
      <c r="B379" s="2" t="str">
        <f t="shared" si="23"/>
        <v>Daniel Kresse</v>
      </c>
      <c r="C379" s="2">
        <v>20012618</v>
      </c>
      <c r="D379" s="3">
        <v>45442.610775462963</v>
      </c>
      <c r="E379" s="14">
        <v>45437</v>
      </c>
      <c r="F379" s="14">
        <v>45437</v>
      </c>
      <c r="G379" s="13">
        <v>45437.999305555553</v>
      </c>
      <c r="H379" s="15">
        <v>0</v>
      </c>
      <c r="I379" s="2" t="str">
        <f t="shared" si="27"/>
        <v>Posted to HRMS</v>
      </c>
      <c r="J379" s="18" t="str">
        <f>"Marked As Day Off"</f>
        <v>Marked As Day Off</v>
      </c>
      <c r="K379" s="32" t="str">
        <f>"N/A"</f>
        <v>N/A</v>
      </c>
      <c r="L379" s="47" t="s">
        <v>27</v>
      </c>
      <c r="M379" s="17" t="s">
        <v>24</v>
      </c>
      <c r="N379" s="16" t="s">
        <v>24</v>
      </c>
      <c r="O379" s="17" t="s">
        <v>24</v>
      </c>
      <c r="P379" s="17" t="s">
        <v>24</v>
      </c>
      <c r="Q379" s="17" t="s">
        <v>24</v>
      </c>
      <c r="R379" s="17" t="s">
        <v>24</v>
      </c>
      <c r="S379" s="17" t="s">
        <v>24</v>
      </c>
      <c r="T379" s="17" t="s">
        <v>24</v>
      </c>
      <c r="U379" s="25"/>
    </row>
    <row r="380" spans="1:21" ht="15" hidden="1" thickBot="1" x14ac:dyDescent="0.4">
      <c r="A380" s="31">
        <v>58870681</v>
      </c>
      <c r="B380" s="2" t="str">
        <f t="shared" si="23"/>
        <v>Daniel Kresse</v>
      </c>
      <c r="C380" s="2">
        <v>20012618</v>
      </c>
      <c r="D380" s="3">
        <v>45442.61078703704</v>
      </c>
      <c r="E380" s="14">
        <v>45438</v>
      </c>
      <c r="F380" s="14">
        <v>45438</v>
      </c>
      <c r="G380" s="13">
        <v>45438.999305555553</v>
      </c>
      <c r="H380" s="15">
        <v>0</v>
      </c>
      <c r="I380" s="2" t="str">
        <f t="shared" si="27"/>
        <v>Posted to HRMS</v>
      </c>
      <c r="J380" s="18" t="str">
        <f>"Marked As Day Off"</f>
        <v>Marked As Day Off</v>
      </c>
      <c r="K380" s="32" t="str">
        <f>"N/A"</f>
        <v>N/A</v>
      </c>
      <c r="L380" s="47" t="s">
        <v>56</v>
      </c>
      <c r="M380" s="17">
        <v>12</v>
      </c>
      <c r="N380" s="16" t="s">
        <v>26</v>
      </c>
      <c r="O380" s="17" t="s">
        <v>24</v>
      </c>
      <c r="P380" s="17" t="s">
        <v>24</v>
      </c>
      <c r="Q380" s="17" t="s">
        <v>24</v>
      </c>
      <c r="R380" s="17" t="s">
        <v>24</v>
      </c>
      <c r="S380" s="17" t="s">
        <v>24</v>
      </c>
      <c r="T380" s="17" t="s">
        <v>24</v>
      </c>
      <c r="U380" s="25"/>
    </row>
    <row r="381" spans="1:21" ht="15" hidden="1" thickBot="1" x14ac:dyDescent="0.4">
      <c r="A381" s="31">
        <v>58870682</v>
      </c>
      <c r="B381" s="2" t="str">
        <f t="shared" si="23"/>
        <v>Daniel Kresse</v>
      </c>
      <c r="C381" s="2">
        <v>20012618</v>
      </c>
      <c r="D381" s="3">
        <v>45442.610810185186</v>
      </c>
      <c r="E381" s="14">
        <v>45440</v>
      </c>
      <c r="F381" s="13">
        <v>45440.333333333336</v>
      </c>
      <c r="G381" s="13">
        <v>45440.6875</v>
      </c>
      <c r="H381" s="15">
        <v>8</v>
      </c>
      <c r="I381" s="2" t="str">
        <f t="shared" si="27"/>
        <v>Posted to HRMS</v>
      </c>
      <c r="J381" s="18" t="str">
        <f>"On-site 24/7 Premium Pay"</f>
        <v>On-site 24/7 Premium Pay</v>
      </c>
      <c r="K381" s="32" t="str">
        <f>"WSH-CENT/SS WORKER"</f>
        <v>WSH-CENT/SS WORKER</v>
      </c>
      <c r="L381" s="47" t="s">
        <v>27</v>
      </c>
      <c r="M381" s="17" t="s">
        <v>24</v>
      </c>
      <c r="N381" s="16" t="s">
        <v>24</v>
      </c>
      <c r="O381" s="17" t="s">
        <v>24</v>
      </c>
      <c r="P381" s="17" t="s">
        <v>24</v>
      </c>
      <c r="Q381" s="17" t="s">
        <v>24</v>
      </c>
      <c r="R381" s="17" t="s">
        <v>24</v>
      </c>
      <c r="S381" s="17" t="s">
        <v>24</v>
      </c>
      <c r="T381" s="17" t="s">
        <v>24</v>
      </c>
      <c r="U381" s="25"/>
    </row>
    <row r="382" spans="1:21" ht="15" thickBot="1" x14ac:dyDescent="0.4">
      <c r="A382" s="31">
        <v>58870683</v>
      </c>
      <c r="B382" s="2" t="str">
        <f t="shared" si="23"/>
        <v>Daniel Kresse</v>
      </c>
      <c r="C382" s="2">
        <v>20012618</v>
      </c>
      <c r="D382" s="3">
        <v>45442.610821759263</v>
      </c>
      <c r="E382" s="14">
        <v>45441</v>
      </c>
      <c r="F382" s="13">
        <v>45441.333333333336</v>
      </c>
      <c r="G382" s="13">
        <v>45441.6875</v>
      </c>
      <c r="H382" s="15">
        <v>8</v>
      </c>
      <c r="I382" s="2" t="str">
        <f t="shared" si="27"/>
        <v>Posted to HRMS</v>
      </c>
      <c r="J382" s="18" t="str">
        <f>"On-site 24/7 Premium Pay"</f>
        <v>On-site 24/7 Premium Pay</v>
      </c>
      <c r="K382" s="32" t="str">
        <f>"WSH-CENT/SS WORKER"</f>
        <v>WSH-CENT/SS WORKER</v>
      </c>
      <c r="L382" s="47" t="s">
        <v>49</v>
      </c>
      <c r="M382" s="17">
        <v>8</v>
      </c>
      <c r="N382" s="16" t="s">
        <v>31</v>
      </c>
      <c r="O382" s="17">
        <v>0.5</v>
      </c>
      <c r="P382" s="17" t="s">
        <v>50</v>
      </c>
      <c r="Q382" s="17">
        <v>1200</v>
      </c>
      <c r="R382" s="17">
        <v>50.53</v>
      </c>
      <c r="S382" s="17">
        <v>52.95</v>
      </c>
      <c r="T382" s="17">
        <f t="shared" ref="T382:T384" si="29">(R382*O382)+(S382*O382)</f>
        <v>51.74</v>
      </c>
      <c r="U382" s="25"/>
    </row>
    <row r="383" spans="1:21" ht="15" thickBot="1" x14ac:dyDescent="0.4">
      <c r="A383" s="31">
        <v>58870684</v>
      </c>
      <c r="B383" s="2" t="str">
        <f t="shared" si="23"/>
        <v>Daniel Kresse</v>
      </c>
      <c r="C383" s="2">
        <v>20012618</v>
      </c>
      <c r="D383" s="3">
        <v>45442.610833333332</v>
      </c>
      <c r="E383" s="14">
        <v>45442</v>
      </c>
      <c r="F383" s="13">
        <v>45442.333333333336</v>
      </c>
      <c r="G383" s="13">
        <v>45442.6875</v>
      </c>
      <c r="H383" s="15">
        <v>8</v>
      </c>
      <c r="I383" s="2" t="str">
        <f t="shared" si="27"/>
        <v>Posted to HRMS</v>
      </c>
      <c r="J383" s="18" t="str">
        <f>"On-site 24/7 Premium Pay"</f>
        <v>On-site 24/7 Premium Pay</v>
      </c>
      <c r="K383" s="32" t="str">
        <f>"WSH-CENT/SS WORKER"</f>
        <v>WSH-CENT/SS WORKER</v>
      </c>
      <c r="L383" s="47" t="s">
        <v>49</v>
      </c>
      <c r="M383" s="17">
        <v>8</v>
      </c>
      <c r="N383" s="16" t="s">
        <v>31</v>
      </c>
      <c r="O383" s="17">
        <v>0.5</v>
      </c>
      <c r="P383" s="17" t="s">
        <v>50</v>
      </c>
      <c r="Q383" s="17">
        <v>1200</v>
      </c>
      <c r="R383" s="17">
        <v>50.53</v>
      </c>
      <c r="S383" s="17">
        <v>52.95</v>
      </c>
      <c r="T383" s="17">
        <f t="shared" si="29"/>
        <v>51.74</v>
      </c>
      <c r="U383" s="25"/>
    </row>
    <row r="384" spans="1:21" ht="15" thickBot="1" x14ac:dyDescent="0.4">
      <c r="A384" s="31">
        <v>58877986</v>
      </c>
      <c r="B384" s="2" t="str">
        <f t="shared" si="23"/>
        <v>Daniel Kresse</v>
      </c>
      <c r="C384" s="2">
        <v>20012618</v>
      </c>
      <c r="D384" s="3">
        <v>45443.302951388891</v>
      </c>
      <c r="E384" s="14">
        <v>45443</v>
      </c>
      <c r="F384" s="13">
        <v>45443.333333333336</v>
      </c>
      <c r="G384" s="13">
        <v>45443.6875</v>
      </c>
      <c r="H384" s="15">
        <v>8</v>
      </c>
      <c r="I384" s="2" t="str">
        <f t="shared" si="27"/>
        <v>Posted to HRMS</v>
      </c>
      <c r="J384" s="18" t="str">
        <f>"On-site 24/7 Premium Pay"</f>
        <v>On-site 24/7 Premium Pay</v>
      </c>
      <c r="K384" s="32" t="str">
        <f>"WSH-CENT/SS WORKER"</f>
        <v>WSH-CENT/SS WORKER</v>
      </c>
      <c r="L384" s="47" t="s">
        <v>49</v>
      </c>
      <c r="M384" s="17">
        <v>8</v>
      </c>
      <c r="N384" s="16" t="s">
        <v>31</v>
      </c>
      <c r="O384" s="17">
        <v>0.5</v>
      </c>
      <c r="P384" s="17" t="s">
        <v>50</v>
      </c>
      <c r="Q384" s="17">
        <v>1200</v>
      </c>
      <c r="R384" s="17">
        <v>50.53</v>
      </c>
      <c r="S384" s="17">
        <v>52.95</v>
      </c>
      <c r="T384" s="17">
        <f t="shared" si="29"/>
        <v>51.74</v>
      </c>
      <c r="U384" s="25"/>
    </row>
    <row r="385" spans="1:21" ht="15" hidden="1" thickBot="1" x14ac:dyDescent="0.4">
      <c r="A385" s="31">
        <v>59128821</v>
      </c>
      <c r="B385" s="2" t="str">
        <f t="shared" si="23"/>
        <v>Daniel Kresse</v>
      </c>
      <c r="C385" s="2">
        <v>20012618</v>
      </c>
      <c r="D385" s="3">
        <v>45456.445972222224</v>
      </c>
      <c r="E385" s="14">
        <v>45444</v>
      </c>
      <c r="F385" s="14">
        <v>45444</v>
      </c>
      <c r="G385" s="13">
        <v>45444.999305555553</v>
      </c>
      <c r="H385" s="15">
        <v>0</v>
      </c>
      <c r="I385" s="2" t="str">
        <f t="shared" si="27"/>
        <v>Posted to HRMS</v>
      </c>
      <c r="J385" s="18" t="str">
        <f>"Marked As Day Off"</f>
        <v>Marked As Day Off</v>
      </c>
      <c r="K385" s="32" t="str">
        <f>"N/A"</f>
        <v>N/A</v>
      </c>
      <c r="L385" s="47" t="s">
        <v>59</v>
      </c>
      <c r="M385" s="17">
        <v>4</v>
      </c>
      <c r="N385" s="16" t="s">
        <v>26</v>
      </c>
      <c r="O385" s="17" t="s">
        <v>24</v>
      </c>
      <c r="P385" s="17" t="s">
        <v>24</v>
      </c>
      <c r="Q385" s="17" t="s">
        <v>24</v>
      </c>
      <c r="R385" s="17" t="s">
        <v>24</v>
      </c>
      <c r="S385" s="17" t="s">
        <v>24</v>
      </c>
      <c r="T385" s="17" t="s">
        <v>24</v>
      </c>
      <c r="U385" s="25"/>
    </row>
    <row r="386" spans="1:21" ht="15" hidden="1" thickBot="1" x14ac:dyDescent="0.4">
      <c r="A386" s="31">
        <v>59128822</v>
      </c>
      <c r="B386" s="2" t="str">
        <f t="shared" si="23"/>
        <v>Daniel Kresse</v>
      </c>
      <c r="C386" s="2">
        <v>20012618</v>
      </c>
      <c r="D386" s="3">
        <v>45456.44599537037</v>
      </c>
      <c r="E386" s="14">
        <v>45445</v>
      </c>
      <c r="F386" s="14">
        <v>45445</v>
      </c>
      <c r="G386" s="13">
        <v>45445.999305555553</v>
      </c>
      <c r="H386" s="15">
        <v>0</v>
      </c>
      <c r="I386" s="2" t="str">
        <f t="shared" si="27"/>
        <v>Posted to HRMS</v>
      </c>
      <c r="J386" s="18" t="str">
        <f>"Marked As Day Off"</f>
        <v>Marked As Day Off</v>
      </c>
      <c r="K386" s="32" t="str">
        <f>"N/A"</f>
        <v>N/A</v>
      </c>
      <c r="L386" s="47" t="s">
        <v>56</v>
      </c>
      <c r="M386" s="17">
        <v>12</v>
      </c>
      <c r="N386" s="16" t="s">
        <v>26</v>
      </c>
      <c r="O386" s="17" t="s">
        <v>24</v>
      </c>
      <c r="P386" s="17" t="s">
        <v>24</v>
      </c>
      <c r="Q386" s="17" t="s">
        <v>24</v>
      </c>
      <c r="R386" s="17" t="s">
        <v>24</v>
      </c>
      <c r="S386" s="17" t="s">
        <v>24</v>
      </c>
      <c r="T386" s="17" t="s">
        <v>24</v>
      </c>
      <c r="U386" s="25"/>
    </row>
    <row r="387" spans="1:21" ht="15" hidden="1" thickBot="1" x14ac:dyDescent="0.4">
      <c r="A387" s="31">
        <v>59128808</v>
      </c>
      <c r="B387" s="2" t="str">
        <f t="shared" si="23"/>
        <v>Daniel Kresse</v>
      </c>
      <c r="C387" s="2">
        <v>20012618</v>
      </c>
      <c r="D387" s="3">
        <v>45456.445729166669</v>
      </c>
      <c r="E387" s="14">
        <v>45446</v>
      </c>
      <c r="F387" s="13">
        <v>45446.333333333336</v>
      </c>
      <c r="G387" s="13">
        <v>45446.6875</v>
      </c>
      <c r="H387" s="15">
        <v>8</v>
      </c>
      <c r="I387" s="2" t="str">
        <f t="shared" si="27"/>
        <v>Posted to HRMS</v>
      </c>
      <c r="J387" s="18" t="str">
        <f>"On-site 24/7 Premium Pay"</f>
        <v>On-site 24/7 Premium Pay</v>
      </c>
      <c r="K387" s="32" t="str">
        <f>"WSH-CENT/SS WORKER"</f>
        <v>WSH-CENT/SS WORKER</v>
      </c>
      <c r="L387" s="47" t="s">
        <v>27</v>
      </c>
      <c r="M387" s="17" t="s">
        <v>24</v>
      </c>
      <c r="N387" s="16" t="s">
        <v>24</v>
      </c>
      <c r="O387" s="17" t="s">
        <v>24</v>
      </c>
      <c r="P387" s="17" t="s">
        <v>24</v>
      </c>
      <c r="Q387" s="17" t="s">
        <v>24</v>
      </c>
      <c r="R387" s="17" t="s">
        <v>24</v>
      </c>
      <c r="S387" s="17" t="s">
        <v>24</v>
      </c>
      <c r="T387" s="17" t="s">
        <v>24</v>
      </c>
      <c r="U387" s="25"/>
    </row>
    <row r="388" spans="1:21" ht="15" hidden="1" thickBot="1" x14ac:dyDescent="0.4">
      <c r="A388" s="31">
        <v>59128809</v>
      </c>
      <c r="B388" s="2" t="str">
        <f t="shared" si="23"/>
        <v>Daniel Kresse</v>
      </c>
      <c r="C388" s="2">
        <v>20012618</v>
      </c>
      <c r="D388" s="3">
        <v>45456.445740740739</v>
      </c>
      <c r="E388" s="14">
        <v>45447</v>
      </c>
      <c r="F388" s="13">
        <v>45447.333333333336</v>
      </c>
      <c r="G388" s="13">
        <v>45447.6875</v>
      </c>
      <c r="H388" s="15">
        <v>8</v>
      </c>
      <c r="I388" s="2" t="str">
        <f t="shared" si="27"/>
        <v>Posted to HRMS</v>
      </c>
      <c r="J388" s="18" t="str">
        <f>"On-site 24/7 Premium Pay"</f>
        <v>On-site 24/7 Premium Pay</v>
      </c>
      <c r="K388" s="32" t="str">
        <f>"WSH-CENT/SS WORKER"</f>
        <v>WSH-CENT/SS WORKER</v>
      </c>
      <c r="L388" s="47" t="s">
        <v>27</v>
      </c>
      <c r="M388" s="17" t="s">
        <v>24</v>
      </c>
      <c r="N388" s="16" t="s">
        <v>24</v>
      </c>
      <c r="O388" s="17" t="s">
        <v>24</v>
      </c>
      <c r="P388" s="17" t="s">
        <v>24</v>
      </c>
      <c r="Q388" s="17" t="s">
        <v>24</v>
      </c>
      <c r="R388" s="17" t="s">
        <v>24</v>
      </c>
      <c r="S388" s="17" t="s">
        <v>24</v>
      </c>
      <c r="T388" s="17" t="s">
        <v>24</v>
      </c>
      <c r="U388" s="25"/>
    </row>
    <row r="389" spans="1:21" ht="15" thickBot="1" x14ac:dyDescent="0.4">
      <c r="A389" s="31">
        <v>59128810</v>
      </c>
      <c r="B389" s="2" t="str">
        <f t="shared" si="23"/>
        <v>Daniel Kresse</v>
      </c>
      <c r="C389" s="2">
        <v>20012618</v>
      </c>
      <c r="D389" s="3">
        <v>45456.445763888885</v>
      </c>
      <c r="E389" s="14">
        <v>45448</v>
      </c>
      <c r="F389" s="13">
        <v>45448.333333333336</v>
      </c>
      <c r="G389" s="13">
        <v>45448.6875</v>
      </c>
      <c r="H389" s="15">
        <v>8</v>
      </c>
      <c r="I389" s="2" t="str">
        <f t="shared" si="27"/>
        <v>Posted to HRMS</v>
      </c>
      <c r="J389" s="18" t="str">
        <f>"On-site 24/7 Premium Pay"</f>
        <v>On-site 24/7 Premium Pay</v>
      </c>
      <c r="K389" s="32" t="str">
        <f>"WSH-CENT/SS WORKER"</f>
        <v>WSH-CENT/SS WORKER</v>
      </c>
      <c r="L389" s="47" t="s">
        <v>49</v>
      </c>
      <c r="M389" s="17">
        <v>8</v>
      </c>
      <c r="N389" s="16" t="s">
        <v>31</v>
      </c>
      <c r="O389" s="17">
        <v>0.5</v>
      </c>
      <c r="P389" s="17" t="s">
        <v>50</v>
      </c>
      <c r="Q389" s="17">
        <v>1200</v>
      </c>
      <c r="R389" s="17">
        <v>50.53</v>
      </c>
      <c r="S389" s="17">
        <v>52.95</v>
      </c>
      <c r="T389" s="17">
        <f t="shared" ref="T389:T391" si="30">(R389*O389)+(S389*O389)</f>
        <v>51.74</v>
      </c>
      <c r="U389" s="25"/>
    </row>
    <row r="390" spans="1:21" ht="15" thickBot="1" x14ac:dyDescent="0.4">
      <c r="A390" s="31">
        <v>59128811</v>
      </c>
      <c r="B390" s="2" t="str">
        <f t="shared" si="23"/>
        <v>Daniel Kresse</v>
      </c>
      <c r="C390" s="2">
        <v>20012618</v>
      </c>
      <c r="D390" s="3">
        <v>45456.445775462962</v>
      </c>
      <c r="E390" s="14">
        <v>45449</v>
      </c>
      <c r="F390" s="13">
        <v>45449.333333333336</v>
      </c>
      <c r="G390" s="13">
        <v>45449.6875</v>
      </c>
      <c r="H390" s="15">
        <v>8</v>
      </c>
      <c r="I390" s="2" t="str">
        <f t="shared" si="27"/>
        <v>Posted to HRMS</v>
      </c>
      <c r="J390" s="18" t="str">
        <f>"On-site 24/7 Premium Pay"</f>
        <v>On-site 24/7 Premium Pay</v>
      </c>
      <c r="K390" s="32" t="str">
        <f>"WSH-CENT/SS WORKER"</f>
        <v>WSH-CENT/SS WORKER</v>
      </c>
      <c r="L390" s="47" t="s">
        <v>49</v>
      </c>
      <c r="M390" s="17">
        <v>8</v>
      </c>
      <c r="N390" s="16" t="s">
        <v>31</v>
      </c>
      <c r="O390" s="17">
        <v>0.5</v>
      </c>
      <c r="P390" s="17" t="s">
        <v>50</v>
      </c>
      <c r="Q390" s="17">
        <v>1200</v>
      </c>
      <c r="R390" s="17">
        <v>50.53</v>
      </c>
      <c r="S390" s="17">
        <v>52.95</v>
      </c>
      <c r="T390" s="17">
        <f t="shared" si="30"/>
        <v>51.74</v>
      </c>
      <c r="U390" s="25"/>
    </row>
    <row r="391" spans="1:21" ht="15" thickBot="1" x14ac:dyDescent="0.4">
      <c r="A391" s="31">
        <v>59128812</v>
      </c>
      <c r="B391" s="2" t="str">
        <f t="shared" si="23"/>
        <v>Daniel Kresse</v>
      </c>
      <c r="C391" s="2">
        <v>20012618</v>
      </c>
      <c r="D391" s="3">
        <v>45456.445798611108</v>
      </c>
      <c r="E391" s="14">
        <v>45450</v>
      </c>
      <c r="F391" s="13">
        <v>45450.333333333336</v>
      </c>
      <c r="G391" s="13">
        <v>45450.6875</v>
      </c>
      <c r="H391" s="15">
        <v>8</v>
      </c>
      <c r="I391" s="2" t="str">
        <f t="shared" si="27"/>
        <v>Posted to HRMS</v>
      </c>
      <c r="J391" s="18" t="str">
        <f>"On-site 24/7 Premium Pay"</f>
        <v>On-site 24/7 Premium Pay</v>
      </c>
      <c r="K391" s="32" t="str">
        <f>"WSH-CENT/SS WORKER"</f>
        <v>WSH-CENT/SS WORKER</v>
      </c>
      <c r="L391" s="47" t="s">
        <v>81</v>
      </c>
      <c r="M391" s="17">
        <v>13.5</v>
      </c>
      <c r="N391" s="16" t="s">
        <v>31</v>
      </c>
      <c r="O391" s="17">
        <v>0.5</v>
      </c>
      <c r="P391" s="17" t="s">
        <v>50</v>
      </c>
      <c r="Q391" s="17">
        <v>1200</v>
      </c>
      <c r="R391" s="17">
        <v>50.53</v>
      </c>
      <c r="S391" s="17">
        <v>52.95</v>
      </c>
      <c r="T391" s="17">
        <f t="shared" si="30"/>
        <v>51.74</v>
      </c>
      <c r="U391" s="25"/>
    </row>
    <row r="392" spans="1:21" ht="15" hidden="1" thickBot="1" x14ac:dyDescent="0.4">
      <c r="A392" s="31">
        <v>59128818</v>
      </c>
      <c r="B392" s="2" t="str">
        <f t="shared" si="23"/>
        <v>Daniel Kresse</v>
      </c>
      <c r="C392" s="2">
        <v>20012618</v>
      </c>
      <c r="D392" s="3">
        <v>45456.445914351854</v>
      </c>
      <c r="E392" s="14">
        <v>45451</v>
      </c>
      <c r="F392" s="14">
        <v>45451</v>
      </c>
      <c r="G392" s="13">
        <v>45451.999305555553</v>
      </c>
      <c r="H392" s="15">
        <v>0</v>
      </c>
      <c r="I392" s="2" t="str">
        <f t="shared" si="27"/>
        <v>Posted to HRMS</v>
      </c>
      <c r="J392" s="18" t="str">
        <f>"Marked As Day Off"</f>
        <v>Marked As Day Off</v>
      </c>
      <c r="K392" s="32" t="str">
        <f>"N/A"</f>
        <v>N/A</v>
      </c>
      <c r="L392" s="47" t="s">
        <v>27</v>
      </c>
      <c r="M392" s="17" t="s">
        <v>24</v>
      </c>
      <c r="N392" s="16" t="s">
        <v>24</v>
      </c>
      <c r="O392" s="17" t="s">
        <v>24</v>
      </c>
      <c r="P392" s="17" t="s">
        <v>24</v>
      </c>
      <c r="Q392" s="17" t="s">
        <v>24</v>
      </c>
      <c r="R392" s="17" t="s">
        <v>24</v>
      </c>
      <c r="S392" s="17" t="s">
        <v>24</v>
      </c>
      <c r="T392" s="17"/>
      <c r="U392" s="25"/>
    </row>
    <row r="393" spans="1:21" ht="15" hidden="1" thickBot="1" x14ac:dyDescent="0.4">
      <c r="A393" s="31">
        <v>59128819</v>
      </c>
      <c r="B393" s="2" t="str">
        <f t="shared" si="23"/>
        <v>Daniel Kresse</v>
      </c>
      <c r="C393" s="2">
        <v>20012618</v>
      </c>
      <c r="D393" s="3">
        <v>45456.445925925924</v>
      </c>
      <c r="E393" s="14">
        <v>45452</v>
      </c>
      <c r="F393" s="14">
        <v>45452</v>
      </c>
      <c r="G393" s="13">
        <v>45452.999305555553</v>
      </c>
      <c r="H393" s="15">
        <v>0</v>
      </c>
      <c r="I393" s="2" t="str">
        <f t="shared" si="27"/>
        <v>Posted to HRMS</v>
      </c>
      <c r="J393" s="18" t="str">
        <f>"Marked As Day Off"</f>
        <v>Marked As Day Off</v>
      </c>
      <c r="K393" s="32" t="str">
        <f>"N/A"</f>
        <v>N/A</v>
      </c>
      <c r="L393" s="47" t="s">
        <v>56</v>
      </c>
      <c r="M393" s="17">
        <v>12</v>
      </c>
      <c r="N393" s="16" t="s">
        <v>26</v>
      </c>
      <c r="O393" s="17" t="s">
        <v>24</v>
      </c>
      <c r="P393" s="17" t="s">
        <v>24</v>
      </c>
      <c r="Q393" s="17" t="s">
        <v>24</v>
      </c>
      <c r="R393" s="17" t="s">
        <v>24</v>
      </c>
      <c r="S393" s="17" t="s">
        <v>24</v>
      </c>
      <c r="T393" s="17" t="s">
        <v>24</v>
      </c>
      <c r="U393" s="25"/>
    </row>
    <row r="394" spans="1:21" ht="15" hidden="1" thickBot="1" x14ac:dyDescent="0.4">
      <c r="A394" s="31">
        <v>59128814</v>
      </c>
      <c r="B394" s="2" t="str">
        <f t="shared" ref="B394:B437" si="31">"Daniel Kresse"</f>
        <v>Daniel Kresse</v>
      </c>
      <c r="C394" s="2">
        <v>20012618</v>
      </c>
      <c r="D394" s="3">
        <v>45456.445833333331</v>
      </c>
      <c r="E394" s="14">
        <v>45453</v>
      </c>
      <c r="F394" s="13">
        <v>45453.333333333336</v>
      </c>
      <c r="G394" s="13">
        <v>45453.6875</v>
      </c>
      <c r="H394" s="15">
        <v>8</v>
      </c>
      <c r="I394" s="2" t="str">
        <f t="shared" si="27"/>
        <v>Posted to HRMS</v>
      </c>
      <c r="J394" s="18" t="str">
        <f>"On-site 24/7 Premium Pay"</f>
        <v>On-site 24/7 Premium Pay</v>
      </c>
      <c r="K394" s="32" t="str">
        <f>"WSH-CENT/SS WORKER"</f>
        <v>WSH-CENT/SS WORKER</v>
      </c>
      <c r="L394" s="47" t="s">
        <v>33</v>
      </c>
      <c r="M394" s="17">
        <v>5</v>
      </c>
      <c r="N394" s="16" t="s">
        <v>26</v>
      </c>
      <c r="O394" s="17" t="s">
        <v>24</v>
      </c>
      <c r="P394" s="17" t="s">
        <v>24</v>
      </c>
      <c r="Q394" s="17" t="s">
        <v>24</v>
      </c>
      <c r="R394" s="17" t="s">
        <v>24</v>
      </c>
      <c r="S394" s="17" t="s">
        <v>24</v>
      </c>
      <c r="T394" s="17" t="s">
        <v>24</v>
      </c>
      <c r="U394" s="25"/>
    </row>
    <row r="395" spans="1:21" ht="15" hidden="1" thickBot="1" x14ac:dyDescent="0.4">
      <c r="A395" s="31">
        <v>59128815</v>
      </c>
      <c r="B395" s="2" t="str">
        <f t="shared" si="31"/>
        <v>Daniel Kresse</v>
      </c>
      <c r="C395" s="2">
        <v>20012618</v>
      </c>
      <c r="D395" s="3">
        <v>45456.445856481485</v>
      </c>
      <c r="E395" s="14">
        <v>45454</v>
      </c>
      <c r="F395" s="13">
        <v>45454.333333333336</v>
      </c>
      <c r="G395" s="13">
        <v>45454.6875</v>
      </c>
      <c r="H395" s="15">
        <v>8</v>
      </c>
      <c r="I395" s="2" t="str">
        <f t="shared" si="27"/>
        <v>Posted to HRMS</v>
      </c>
      <c r="J395" s="18" t="str">
        <f>"On-site 24/7 Premium Pay"</f>
        <v>On-site 24/7 Premium Pay</v>
      </c>
      <c r="K395" s="32" t="str">
        <f>"WSH-CENT/SS WORKER"</f>
        <v>WSH-CENT/SS WORKER</v>
      </c>
      <c r="L395" s="47" t="s">
        <v>27</v>
      </c>
      <c r="M395" s="17" t="s">
        <v>24</v>
      </c>
      <c r="N395" s="16" t="s">
        <v>24</v>
      </c>
      <c r="O395" s="17" t="s">
        <v>24</v>
      </c>
      <c r="P395" s="17" t="s">
        <v>24</v>
      </c>
      <c r="Q395" s="17" t="s">
        <v>24</v>
      </c>
      <c r="R395" s="17" t="s">
        <v>24</v>
      </c>
      <c r="S395" s="17" t="s">
        <v>24</v>
      </c>
      <c r="T395" s="17" t="s">
        <v>24</v>
      </c>
      <c r="U395" s="25"/>
    </row>
    <row r="396" spans="1:21" ht="15" hidden="1" thickBot="1" x14ac:dyDescent="0.4">
      <c r="A396" s="31">
        <v>59128816</v>
      </c>
      <c r="B396" s="2" t="str">
        <f t="shared" si="31"/>
        <v>Daniel Kresse</v>
      </c>
      <c r="C396" s="2">
        <v>20012618</v>
      </c>
      <c r="D396" s="3">
        <v>45456.445868055554</v>
      </c>
      <c r="E396" s="14">
        <v>45455</v>
      </c>
      <c r="F396" s="13">
        <v>45455.333333333336</v>
      </c>
      <c r="G396" s="13">
        <v>45455.6875</v>
      </c>
      <c r="H396" s="15">
        <v>8</v>
      </c>
      <c r="I396" s="2" t="str">
        <f t="shared" si="27"/>
        <v>Posted to HRMS</v>
      </c>
      <c r="J396" s="18" t="str">
        <f>"On-site 24/7 Premium Pay"</f>
        <v>On-site 24/7 Premium Pay</v>
      </c>
      <c r="K396" s="32" t="str">
        <f>"WSH-CENT/SS WORKER"</f>
        <v>WSH-CENT/SS WORKER</v>
      </c>
      <c r="L396" s="47" t="s">
        <v>33</v>
      </c>
      <c r="M396" s="17">
        <v>5</v>
      </c>
      <c r="N396" s="16" t="s">
        <v>26</v>
      </c>
      <c r="O396" s="17" t="s">
        <v>24</v>
      </c>
      <c r="P396" s="17" t="s">
        <v>24</v>
      </c>
      <c r="Q396" s="17" t="s">
        <v>24</v>
      </c>
      <c r="R396" s="17" t="s">
        <v>24</v>
      </c>
      <c r="S396" s="17" t="s">
        <v>24</v>
      </c>
      <c r="T396" s="17" t="s">
        <v>24</v>
      </c>
      <c r="U396" s="25"/>
    </row>
    <row r="397" spans="1:21" ht="15" hidden="1" thickBot="1" x14ac:dyDescent="0.4">
      <c r="A397" s="31">
        <v>59128817</v>
      </c>
      <c r="B397" s="2" t="str">
        <f t="shared" si="31"/>
        <v>Daniel Kresse</v>
      </c>
      <c r="C397" s="2">
        <v>20012618</v>
      </c>
      <c r="D397" s="3">
        <v>45456.445891203701</v>
      </c>
      <c r="E397" s="14">
        <v>45456</v>
      </c>
      <c r="F397" s="13">
        <v>45456.333333333336</v>
      </c>
      <c r="G397" s="13">
        <v>45456.6875</v>
      </c>
      <c r="H397" s="15">
        <v>8</v>
      </c>
      <c r="I397" s="2" t="str">
        <f t="shared" si="27"/>
        <v>Posted to HRMS</v>
      </c>
      <c r="J397" s="18" t="str">
        <f>"On-site 24/7 Premium Pay"</f>
        <v>On-site 24/7 Premium Pay</v>
      </c>
      <c r="K397" s="32" t="str">
        <f>"WSH-CENT/SS WORKER"</f>
        <v>WSH-CENT/SS WORKER</v>
      </c>
      <c r="L397" s="47" t="s">
        <v>33</v>
      </c>
      <c r="M397" s="17">
        <v>5</v>
      </c>
      <c r="N397" s="16" t="s">
        <v>26</v>
      </c>
      <c r="O397" s="17" t="s">
        <v>24</v>
      </c>
      <c r="P397" s="17" t="s">
        <v>24</v>
      </c>
      <c r="Q397" s="17" t="s">
        <v>24</v>
      </c>
      <c r="R397" s="17" t="s">
        <v>24</v>
      </c>
      <c r="S397" s="17" t="s">
        <v>24</v>
      </c>
      <c r="T397" s="17" t="s">
        <v>24</v>
      </c>
      <c r="U397" s="25"/>
    </row>
    <row r="398" spans="1:21" ht="15" hidden="1" thickBot="1" x14ac:dyDescent="0.4">
      <c r="A398" s="31">
        <v>59147356</v>
      </c>
      <c r="B398" s="2" t="str">
        <f t="shared" si="31"/>
        <v>Daniel Kresse</v>
      </c>
      <c r="C398" s="2">
        <v>20012618</v>
      </c>
      <c r="D398" s="3">
        <v>45457.416805555556</v>
      </c>
      <c r="E398" s="14">
        <v>45457</v>
      </c>
      <c r="F398" s="13">
        <v>45457.333333333336</v>
      </c>
      <c r="G398" s="13">
        <v>45457.6875</v>
      </c>
      <c r="H398" s="15">
        <v>8</v>
      </c>
      <c r="I398" s="2" t="str">
        <f t="shared" si="27"/>
        <v>Posted to HRMS</v>
      </c>
      <c r="J398" s="18" t="str">
        <f>"On-site 24/7 Premium Pay"</f>
        <v>On-site 24/7 Premium Pay</v>
      </c>
      <c r="K398" s="32" t="str">
        <f>"WSH-CENT/SS WORKER"</f>
        <v>WSH-CENT/SS WORKER</v>
      </c>
      <c r="L398" s="47" t="s">
        <v>27</v>
      </c>
      <c r="M398" s="17" t="s">
        <v>24</v>
      </c>
      <c r="N398" s="16" t="s">
        <v>24</v>
      </c>
      <c r="O398" s="17" t="s">
        <v>24</v>
      </c>
      <c r="P398" s="17" t="s">
        <v>24</v>
      </c>
      <c r="Q398" s="17" t="s">
        <v>24</v>
      </c>
      <c r="R398" s="17" t="s">
        <v>24</v>
      </c>
      <c r="S398" s="17" t="s">
        <v>24</v>
      </c>
      <c r="T398" s="17" t="s">
        <v>24</v>
      </c>
      <c r="U398" s="25"/>
    </row>
    <row r="399" spans="1:21" ht="15" hidden="1" thickBot="1" x14ac:dyDescent="0.4">
      <c r="A399" s="31">
        <v>59147357</v>
      </c>
      <c r="B399" s="2" t="str">
        <f t="shared" si="31"/>
        <v>Daniel Kresse</v>
      </c>
      <c r="C399" s="2">
        <v>20012618</v>
      </c>
      <c r="D399" s="3">
        <v>45457.416817129626</v>
      </c>
      <c r="E399" s="14">
        <v>45458</v>
      </c>
      <c r="F399" s="14">
        <v>45458</v>
      </c>
      <c r="G399" s="13">
        <v>45458.999305555553</v>
      </c>
      <c r="H399" s="15">
        <v>0</v>
      </c>
      <c r="I399" s="2" t="str">
        <f t="shared" si="27"/>
        <v>Posted to HRMS</v>
      </c>
      <c r="J399" s="18" t="str">
        <f>"Marked As Day Off"</f>
        <v>Marked As Day Off</v>
      </c>
      <c r="K399" s="32" t="str">
        <f>"N/A"</f>
        <v>N/A</v>
      </c>
      <c r="L399" s="47" t="s">
        <v>56</v>
      </c>
      <c r="M399" s="17">
        <v>12</v>
      </c>
      <c r="N399" s="16" t="s">
        <v>26</v>
      </c>
      <c r="O399" s="17" t="s">
        <v>24</v>
      </c>
      <c r="P399" s="17" t="s">
        <v>24</v>
      </c>
      <c r="Q399" s="17" t="s">
        <v>24</v>
      </c>
      <c r="R399" s="17" t="s">
        <v>24</v>
      </c>
      <c r="S399" s="17" t="s">
        <v>24</v>
      </c>
      <c r="T399" s="17" t="s">
        <v>24</v>
      </c>
      <c r="U399" s="25"/>
    </row>
    <row r="400" spans="1:21" ht="15" hidden="1" thickBot="1" x14ac:dyDescent="0.4">
      <c r="A400" s="31">
        <v>59377241</v>
      </c>
      <c r="B400" s="2" t="str">
        <f t="shared" si="31"/>
        <v>Daniel Kresse</v>
      </c>
      <c r="C400" s="2">
        <v>20012618</v>
      </c>
      <c r="D400" s="3">
        <v>45469.372546296298</v>
      </c>
      <c r="E400" s="14">
        <v>45459</v>
      </c>
      <c r="F400" s="14">
        <v>45459</v>
      </c>
      <c r="G400" s="13">
        <v>45459.999305555553</v>
      </c>
      <c r="H400" s="15">
        <v>0</v>
      </c>
      <c r="I400" s="2" t="str">
        <f t="shared" si="27"/>
        <v>Posted to HRMS</v>
      </c>
      <c r="J400" s="18" t="str">
        <f>"Marked As Day Off"</f>
        <v>Marked As Day Off</v>
      </c>
      <c r="K400" s="32" t="str">
        <f>"N/A"</f>
        <v>N/A</v>
      </c>
      <c r="L400" s="47" t="s">
        <v>27</v>
      </c>
      <c r="M400" s="17" t="s">
        <v>24</v>
      </c>
      <c r="N400" s="16" t="s">
        <v>24</v>
      </c>
      <c r="O400" s="17" t="s">
        <v>24</v>
      </c>
      <c r="P400" s="17" t="s">
        <v>24</v>
      </c>
      <c r="Q400" s="17" t="s">
        <v>24</v>
      </c>
      <c r="R400" s="17" t="s">
        <v>24</v>
      </c>
      <c r="S400" s="17" t="s">
        <v>24</v>
      </c>
      <c r="T400" s="17" t="s">
        <v>24</v>
      </c>
      <c r="U400" s="25"/>
    </row>
    <row r="401" spans="1:21" ht="15" hidden="1" thickBot="1" x14ac:dyDescent="0.4">
      <c r="A401" s="31">
        <v>59377222</v>
      </c>
      <c r="B401" s="2" t="str">
        <f t="shared" si="31"/>
        <v>Daniel Kresse</v>
      </c>
      <c r="C401" s="2">
        <v>20012618</v>
      </c>
      <c r="D401" s="3">
        <v>45469.372395833336</v>
      </c>
      <c r="E401" s="14">
        <v>45465</v>
      </c>
      <c r="F401" s="14">
        <v>45465</v>
      </c>
      <c r="G401" s="13">
        <v>45465.999305555553</v>
      </c>
      <c r="H401" s="15">
        <v>0</v>
      </c>
      <c r="I401" s="2" t="str">
        <f t="shared" si="27"/>
        <v>Posted to HRMS</v>
      </c>
      <c r="J401" s="18" t="str">
        <f>"Marked As Day Off"</f>
        <v>Marked As Day Off</v>
      </c>
      <c r="K401" s="32" t="str">
        <f>"N/A"</f>
        <v>N/A</v>
      </c>
      <c r="L401" s="47" t="s">
        <v>56</v>
      </c>
      <c r="M401" s="17">
        <v>12</v>
      </c>
      <c r="N401" s="16" t="s">
        <v>26</v>
      </c>
      <c r="O401" s="17" t="s">
        <v>24</v>
      </c>
      <c r="P401" s="17" t="s">
        <v>24</v>
      </c>
      <c r="Q401" s="17" t="s">
        <v>24</v>
      </c>
      <c r="R401" s="17" t="s">
        <v>24</v>
      </c>
      <c r="S401" s="17" t="s">
        <v>24</v>
      </c>
      <c r="T401" s="17" t="s">
        <v>24</v>
      </c>
      <c r="U401" s="25"/>
    </row>
    <row r="402" spans="1:21" ht="15" hidden="1" thickBot="1" x14ac:dyDescent="0.4">
      <c r="A402" s="31">
        <v>59377221</v>
      </c>
      <c r="B402" s="2" t="str">
        <f t="shared" si="31"/>
        <v>Daniel Kresse</v>
      </c>
      <c r="C402" s="2">
        <v>20012618</v>
      </c>
      <c r="D402" s="3">
        <v>45469.372349537036</v>
      </c>
      <c r="E402" s="14">
        <v>45465</v>
      </c>
      <c r="F402" s="13">
        <v>45465.333333333336</v>
      </c>
      <c r="G402" s="13">
        <v>45465.6875</v>
      </c>
      <c r="H402" s="15">
        <v>8</v>
      </c>
      <c r="I402" s="2" t="str">
        <f>"Canceled"</f>
        <v>Canceled</v>
      </c>
      <c r="J402" s="18" t="str">
        <f>"On-site 24/7 Premium Pay"</f>
        <v>On-site 24/7 Premium Pay</v>
      </c>
      <c r="K402" s="32" t="str">
        <f>"WSH-CENT/SS WORKER"</f>
        <v>WSH-CENT/SS WORKER</v>
      </c>
      <c r="L402" s="47"/>
      <c r="M402" s="17"/>
      <c r="N402" s="16"/>
      <c r="O402" s="17"/>
      <c r="P402" s="17"/>
      <c r="Q402" s="17"/>
      <c r="R402" s="17"/>
      <c r="S402" s="17"/>
      <c r="T402" s="17"/>
      <c r="U402" s="25" t="s">
        <v>82</v>
      </c>
    </row>
    <row r="403" spans="1:21" ht="15" hidden="1" thickBot="1" x14ac:dyDescent="0.4">
      <c r="A403" s="31">
        <v>59377225</v>
      </c>
      <c r="B403" s="2" t="str">
        <f t="shared" si="31"/>
        <v>Daniel Kresse</v>
      </c>
      <c r="C403" s="2">
        <v>20012618</v>
      </c>
      <c r="D403" s="3">
        <v>45469.372418981482</v>
      </c>
      <c r="E403" s="14">
        <v>45466</v>
      </c>
      <c r="F403" s="14">
        <v>45466</v>
      </c>
      <c r="G403" s="13">
        <v>45466.999305555553</v>
      </c>
      <c r="H403" s="15">
        <v>0</v>
      </c>
      <c r="I403" s="2" t="str">
        <f t="shared" ref="I403:I416" si="32">"Posted to HRMS"</f>
        <v>Posted to HRMS</v>
      </c>
      <c r="J403" s="18" t="str">
        <f>"Marked As Day Off"</f>
        <v>Marked As Day Off</v>
      </c>
      <c r="K403" s="32" t="str">
        <f>"N/A"</f>
        <v>N/A</v>
      </c>
      <c r="L403" s="47" t="s">
        <v>56</v>
      </c>
      <c r="M403" s="17">
        <v>12</v>
      </c>
      <c r="N403" s="16" t="s">
        <v>26</v>
      </c>
      <c r="O403" s="17" t="s">
        <v>24</v>
      </c>
      <c r="P403" s="17" t="s">
        <v>24</v>
      </c>
      <c r="Q403" s="17" t="s">
        <v>24</v>
      </c>
      <c r="R403" s="17" t="s">
        <v>24</v>
      </c>
      <c r="S403" s="17" t="s">
        <v>24</v>
      </c>
      <c r="T403" s="17" t="s">
        <v>24</v>
      </c>
      <c r="U403" s="25"/>
    </row>
    <row r="404" spans="1:21" ht="15" hidden="1" thickBot="1" x14ac:dyDescent="0.4">
      <c r="A404" s="31">
        <v>59377228</v>
      </c>
      <c r="B404" s="2" t="str">
        <f t="shared" si="31"/>
        <v>Daniel Kresse</v>
      </c>
      <c r="C404" s="2">
        <v>20012618</v>
      </c>
      <c r="D404" s="3">
        <v>45469.372442129628</v>
      </c>
      <c r="E404" s="14">
        <v>45467</v>
      </c>
      <c r="F404" s="13">
        <v>45467.333333333336</v>
      </c>
      <c r="G404" s="13">
        <v>45467.6875</v>
      </c>
      <c r="H404" s="15">
        <v>8</v>
      </c>
      <c r="I404" s="2" t="str">
        <f t="shared" si="32"/>
        <v>Posted to HRMS</v>
      </c>
      <c r="J404" s="18" t="str">
        <f>"On-site 24/7 Premium Pay"</f>
        <v>On-site 24/7 Premium Pay</v>
      </c>
      <c r="K404" s="32" t="str">
        <f>"WSH-CENT/SS WORKER"</f>
        <v>WSH-CENT/SS WORKER</v>
      </c>
      <c r="L404" s="47" t="s">
        <v>27</v>
      </c>
      <c r="M404" s="17" t="s">
        <v>24</v>
      </c>
      <c r="N404" s="16" t="s">
        <v>24</v>
      </c>
      <c r="O404" s="17" t="s">
        <v>24</v>
      </c>
      <c r="P404" s="17" t="s">
        <v>24</v>
      </c>
      <c r="Q404" s="17" t="s">
        <v>24</v>
      </c>
      <c r="R404" s="17" t="s">
        <v>24</v>
      </c>
      <c r="S404" s="17" t="s">
        <v>24</v>
      </c>
      <c r="T404" s="17" t="s">
        <v>24</v>
      </c>
      <c r="U404" s="25"/>
    </row>
    <row r="405" spans="1:21" ht="15" hidden="1" thickBot="1" x14ac:dyDescent="0.4">
      <c r="A405" s="31">
        <v>59377229</v>
      </c>
      <c r="B405" s="2" t="str">
        <f t="shared" si="31"/>
        <v>Daniel Kresse</v>
      </c>
      <c r="C405" s="2">
        <v>20012618</v>
      </c>
      <c r="D405" s="3">
        <v>45469.372453703705</v>
      </c>
      <c r="E405" s="14">
        <v>45468</v>
      </c>
      <c r="F405" s="13">
        <v>45468.333333333336</v>
      </c>
      <c r="G405" s="13">
        <v>45468.6875</v>
      </c>
      <c r="H405" s="15">
        <v>8</v>
      </c>
      <c r="I405" s="2" t="str">
        <f t="shared" si="32"/>
        <v>Posted to HRMS</v>
      </c>
      <c r="J405" s="18" t="str">
        <f>"On-site 24/7 Premium Pay"</f>
        <v>On-site 24/7 Premium Pay</v>
      </c>
      <c r="K405" s="32" t="str">
        <f>"WSH-CENT/SS WORKER"</f>
        <v>WSH-CENT/SS WORKER</v>
      </c>
      <c r="L405" s="47" t="s">
        <v>27</v>
      </c>
      <c r="M405" s="17" t="s">
        <v>24</v>
      </c>
      <c r="N405" s="16" t="s">
        <v>24</v>
      </c>
      <c r="O405" s="17" t="s">
        <v>24</v>
      </c>
      <c r="P405" s="17" t="s">
        <v>24</v>
      </c>
      <c r="Q405" s="17" t="s">
        <v>24</v>
      </c>
      <c r="R405" s="17" t="s">
        <v>24</v>
      </c>
      <c r="S405" s="17" t="s">
        <v>24</v>
      </c>
      <c r="T405" s="17" t="s">
        <v>24</v>
      </c>
      <c r="U405" s="25"/>
    </row>
    <row r="406" spans="1:21" ht="15" thickBot="1" x14ac:dyDescent="0.4">
      <c r="A406" s="31">
        <v>59377230</v>
      </c>
      <c r="B406" s="2" t="str">
        <f t="shared" si="31"/>
        <v>Daniel Kresse</v>
      </c>
      <c r="C406" s="2">
        <v>20012618</v>
      </c>
      <c r="D406" s="3">
        <v>45469.372465277775</v>
      </c>
      <c r="E406" s="14">
        <v>45469</v>
      </c>
      <c r="F406" s="13">
        <v>45469.333333333336</v>
      </c>
      <c r="G406" s="13">
        <v>45469.6875</v>
      </c>
      <c r="H406" s="15">
        <v>8</v>
      </c>
      <c r="I406" s="2" t="str">
        <f t="shared" si="32"/>
        <v>Posted to HRMS</v>
      </c>
      <c r="J406" s="18" t="str">
        <f>"On-site 24/7 Premium Pay"</f>
        <v>On-site 24/7 Premium Pay</v>
      </c>
      <c r="K406" s="32" t="str">
        <f>"WSH-CENT/SS WORKER"</f>
        <v>WSH-CENT/SS WORKER</v>
      </c>
      <c r="L406" s="47" t="s">
        <v>49</v>
      </c>
      <c r="M406" s="17">
        <v>8</v>
      </c>
      <c r="N406" s="16" t="s">
        <v>31</v>
      </c>
      <c r="O406" s="17">
        <v>0.5</v>
      </c>
      <c r="P406" s="17" t="s">
        <v>50</v>
      </c>
      <c r="Q406" s="17">
        <v>1200</v>
      </c>
      <c r="R406" s="17">
        <v>50.53</v>
      </c>
      <c r="S406" s="17">
        <v>52.95</v>
      </c>
      <c r="T406" s="17">
        <f>(R406*O406)+(S406*O406)</f>
        <v>51.74</v>
      </c>
      <c r="U406" s="25"/>
    </row>
    <row r="407" spans="1:21" ht="15" hidden="1" thickBot="1" x14ac:dyDescent="0.4">
      <c r="A407" s="31">
        <v>59377233</v>
      </c>
      <c r="B407" s="2" t="str">
        <f t="shared" si="31"/>
        <v>Daniel Kresse</v>
      </c>
      <c r="C407" s="2">
        <v>20012618</v>
      </c>
      <c r="D407" s="3">
        <v>45469.372488425928</v>
      </c>
      <c r="E407" s="14">
        <v>45472</v>
      </c>
      <c r="F407" s="14">
        <v>45472</v>
      </c>
      <c r="G407" s="13">
        <v>45472.999305555553</v>
      </c>
      <c r="H407" s="15">
        <v>0</v>
      </c>
      <c r="I407" s="2" t="str">
        <f t="shared" si="32"/>
        <v>Posted to HRMS</v>
      </c>
      <c r="J407" s="18" t="str">
        <f>"Marked As Day Off"</f>
        <v>Marked As Day Off</v>
      </c>
      <c r="K407" s="32" t="str">
        <f>"N/A"</f>
        <v>N/A</v>
      </c>
      <c r="L407" s="47" t="s">
        <v>56</v>
      </c>
      <c r="M407" s="17">
        <v>12</v>
      </c>
      <c r="N407" s="16" t="s">
        <v>26</v>
      </c>
      <c r="O407" s="17" t="s">
        <v>24</v>
      </c>
      <c r="P407" s="17" t="s">
        <v>24</v>
      </c>
      <c r="Q407" s="17" t="s">
        <v>24</v>
      </c>
      <c r="R407" s="17" t="s">
        <v>24</v>
      </c>
      <c r="S407" s="17" t="s">
        <v>24</v>
      </c>
      <c r="T407" s="17" t="s">
        <v>24</v>
      </c>
      <c r="U407" s="25"/>
    </row>
    <row r="408" spans="1:21" ht="15" hidden="1" thickBot="1" x14ac:dyDescent="0.4">
      <c r="A408" s="31">
        <v>59377236</v>
      </c>
      <c r="B408" s="2" t="str">
        <f t="shared" si="31"/>
        <v>Daniel Kresse</v>
      </c>
      <c r="C408" s="2">
        <v>20012618</v>
      </c>
      <c r="D408" s="3">
        <v>45469.372511574074</v>
      </c>
      <c r="E408" s="14">
        <v>45473</v>
      </c>
      <c r="F408" s="14">
        <v>45473</v>
      </c>
      <c r="G408" s="13">
        <v>45473.999305555553</v>
      </c>
      <c r="H408" s="15">
        <v>0</v>
      </c>
      <c r="I408" s="2" t="str">
        <f t="shared" si="32"/>
        <v>Posted to HRMS</v>
      </c>
      <c r="J408" s="18" t="str">
        <f>"Marked As Day Off"</f>
        <v>Marked As Day Off</v>
      </c>
      <c r="K408" s="32" t="str">
        <f>"N/A"</f>
        <v>N/A</v>
      </c>
      <c r="L408" s="47" t="s">
        <v>56</v>
      </c>
      <c r="M408" s="17">
        <v>12</v>
      </c>
      <c r="N408" s="16" t="s">
        <v>26</v>
      </c>
      <c r="O408" s="17" t="s">
        <v>24</v>
      </c>
      <c r="P408" s="17" t="s">
        <v>24</v>
      </c>
      <c r="Q408" s="17" t="s">
        <v>24</v>
      </c>
      <c r="R408" s="17" t="s">
        <v>24</v>
      </c>
      <c r="S408" s="17" t="s">
        <v>24</v>
      </c>
      <c r="T408" s="17" t="s">
        <v>24</v>
      </c>
      <c r="U408" s="25"/>
    </row>
    <row r="409" spans="1:21" ht="15" hidden="1" thickBot="1" x14ac:dyDescent="0.4">
      <c r="A409" s="31">
        <v>59685865</v>
      </c>
      <c r="B409" s="2" t="str">
        <f t="shared" si="31"/>
        <v>Daniel Kresse</v>
      </c>
      <c r="C409" s="2">
        <v>20012618</v>
      </c>
      <c r="D409" s="3">
        <v>45488.48510416667</v>
      </c>
      <c r="E409" s="14">
        <v>45474</v>
      </c>
      <c r="F409" s="13">
        <v>45474.333333333336</v>
      </c>
      <c r="G409" s="13">
        <v>45474.6875</v>
      </c>
      <c r="H409" s="15">
        <v>8</v>
      </c>
      <c r="I409" s="2" t="str">
        <f t="shared" si="32"/>
        <v>Posted to HRMS</v>
      </c>
      <c r="J409" s="18" t="str">
        <f>"On-site 24/7 Premium Pay"</f>
        <v>On-site 24/7 Premium Pay</v>
      </c>
      <c r="K409" s="32" t="str">
        <f>"WSH-CENT/SS WORKER"</f>
        <v>WSH-CENT/SS WORKER</v>
      </c>
      <c r="L409" s="47" t="s">
        <v>27</v>
      </c>
      <c r="M409" s="17" t="s">
        <v>24</v>
      </c>
      <c r="N409" s="16" t="s">
        <v>24</v>
      </c>
      <c r="O409" s="17" t="s">
        <v>24</v>
      </c>
      <c r="P409" s="17" t="s">
        <v>24</v>
      </c>
      <c r="Q409" s="17" t="s">
        <v>24</v>
      </c>
      <c r="R409" s="17" t="s">
        <v>24</v>
      </c>
      <c r="S409" s="17" t="s">
        <v>24</v>
      </c>
      <c r="T409" s="17" t="s">
        <v>24</v>
      </c>
      <c r="U409" s="25"/>
    </row>
    <row r="410" spans="1:21" ht="15" hidden="1" thickBot="1" x14ac:dyDescent="0.4">
      <c r="A410" s="31">
        <v>59685857</v>
      </c>
      <c r="B410" s="2" t="str">
        <f t="shared" si="31"/>
        <v>Daniel Kresse</v>
      </c>
      <c r="C410" s="2">
        <v>20012618</v>
      </c>
      <c r="D410" s="3">
        <v>45488.485000000001</v>
      </c>
      <c r="E410" s="14">
        <v>45479</v>
      </c>
      <c r="F410" s="14">
        <v>45479</v>
      </c>
      <c r="G410" s="13">
        <v>45479.999305555553</v>
      </c>
      <c r="H410" s="15">
        <v>0</v>
      </c>
      <c r="I410" s="2" t="str">
        <f t="shared" si="32"/>
        <v>Posted to HRMS</v>
      </c>
      <c r="J410" s="18" t="str">
        <f>"Marked As Day Off"</f>
        <v>Marked As Day Off</v>
      </c>
      <c r="K410" s="32" t="str">
        <f>"N/A"</f>
        <v>N/A</v>
      </c>
      <c r="L410" s="47" t="s">
        <v>60</v>
      </c>
      <c r="M410" s="17">
        <v>6</v>
      </c>
      <c r="N410" s="16" t="s">
        <v>26</v>
      </c>
      <c r="O410" s="17" t="s">
        <v>24</v>
      </c>
      <c r="P410" s="17" t="s">
        <v>24</v>
      </c>
      <c r="Q410" s="17" t="s">
        <v>24</v>
      </c>
      <c r="R410" s="17" t="s">
        <v>24</v>
      </c>
      <c r="S410" s="17" t="s">
        <v>24</v>
      </c>
      <c r="T410" s="17" t="s">
        <v>24</v>
      </c>
      <c r="U410" s="25"/>
    </row>
    <row r="411" spans="1:21" ht="15" hidden="1" thickBot="1" x14ac:dyDescent="0.4">
      <c r="A411" s="31">
        <v>59685858</v>
      </c>
      <c r="B411" s="2" t="str">
        <f t="shared" si="31"/>
        <v>Daniel Kresse</v>
      </c>
      <c r="C411" s="2">
        <v>20012618</v>
      </c>
      <c r="D411" s="3">
        <v>45488.485011574077</v>
      </c>
      <c r="E411" s="14">
        <v>45480</v>
      </c>
      <c r="F411" s="14">
        <v>45480</v>
      </c>
      <c r="G411" s="13">
        <v>45480.999305555553</v>
      </c>
      <c r="H411" s="15">
        <v>0</v>
      </c>
      <c r="I411" s="2" t="str">
        <f t="shared" si="32"/>
        <v>Posted to HRMS</v>
      </c>
      <c r="J411" s="18" t="str">
        <f>"Marked As Day Off"</f>
        <v>Marked As Day Off</v>
      </c>
      <c r="K411" s="32" t="str">
        <f>"N/A"</f>
        <v>N/A</v>
      </c>
      <c r="L411" s="47" t="s">
        <v>56</v>
      </c>
      <c r="M411" s="17">
        <v>12</v>
      </c>
      <c r="N411" s="16" t="s">
        <v>26</v>
      </c>
      <c r="O411" s="17" t="s">
        <v>24</v>
      </c>
      <c r="P411" s="17" t="s">
        <v>24</v>
      </c>
      <c r="Q411" s="17" t="s">
        <v>24</v>
      </c>
      <c r="R411" s="17" t="s">
        <v>24</v>
      </c>
      <c r="S411" s="17" t="s">
        <v>24</v>
      </c>
      <c r="T411" s="17" t="s">
        <v>24</v>
      </c>
      <c r="U411" s="25"/>
    </row>
    <row r="412" spans="1:21" ht="15" hidden="1" thickBot="1" x14ac:dyDescent="0.4">
      <c r="A412" s="31">
        <v>59685843</v>
      </c>
      <c r="B412" s="2" t="str">
        <f t="shared" si="31"/>
        <v>Daniel Kresse</v>
      </c>
      <c r="C412" s="2">
        <v>20012618</v>
      </c>
      <c r="D412" s="3">
        <v>45488.484861111108</v>
      </c>
      <c r="E412" s="14">
        <v>45483</v>
      </c>
      <c r="F412" s="13">
        <v>45483.333333333336</v>
      </c>
      <c r="G412" s="13">
        <v>45483.6875</v>
      </c>
      <c r="H412" s="15">
        <v>8</v>
      </c>
      <c r="I412" s="2" t="str">
        <f t="shared" si="32"/>
        <v>Posted to HRMS</v>
      </c>
      <c r="J412" s="18" t="str">
        <f>"On-site 24/7 Premium Pay"</f>
        <v>On-site 24/7 Premium Pay</v>
      </c>
      <c r="K412" s="32" t="str">
        <f>"WSH-CENT/SS WORKER"</f>
        <v>WSH-CENT/SS WORKER</v>
      </c>
      <c r="L412" s="47" t="s">
        <v>58</v>
      </c>
      <c r="M412" s="17">
        <v>2</v>
      </c>
      <c r="N412" s="16" t="s">
        <v>26</v>
      </c>
      <c r="O412" s="17" t="s">
        <v>24</v>
      </c>
      <c r="P412" s="17" t="s">
        <v>24</v>
      </c>
      <c r="Q412" s="17" t="s">
        <v>24</v>
      </c>
      <c r="R412" s="17" t="s">
        <v>24</v>
      </c>
      <c r="S412" s="17" t="s">
        <v>24</v>
      </c>
      <c r="T412" s="17" t="s">
        <v>24</v>
      </c>
      <c r="U412" s="25"/>
    </row>
    <row r="413" spans="1:21" ht="15" hidden="1" thickBot="1" x14ac:dyDescent="0.4">
      <c r="A413" s="31">
        <v>59685844</v>
      </c>
      <c r="B413" s="2" t="str">
        <f t="shared" si="31"/>
        <v>Daniel Kresse</v>
      </c>
      <c r="C413" s="2">
        <v>20012618</v>
      </c>
      <c r="D413" s="3">
        <v>45488.484872685185</v>
      </c>
      <c r="E413" s="14">
        <v>45484</v>
      </c>
      <c r="F413" s="13">
        <v>45484.333333333336</v>
      </c>
      <c r="G413" s="13">
        <v>45484.6875</v>
      </c>
      <c r="H413" s="15">
        <v>8</v>
      </c>
      <c r="I413" s="2" t="str">
        <f t="shared" si="32"/>
        <v>Posted to HRMS</v>
      </c>
      <c r="J413" s="18" t="str">
        <f>"On-site 24/7 Premium Pay"</f>
        <v>On-site 24/7 Premium Pay</v>
      </c>
      <c r="K413" s="32" t="str">
        <f>"WSH-CENT/SS WORKER"</f>
        <v>WSH-CENT/SS WORKER</v>
      </c>
      <c r="L413" s="47" t="s">
        <v>27</v>
      </c>
      <c r="M413" s="17" t="s">
        <v>24</v>
      </c>
      <c r="N413" s="16" t="s">
        <v>24</v>
      </c>
      <c r="O413" s="17" t="s">
        <v>24</v>
      </c>
      <c r="P413" s="17" t="s">
        <v>24</v>
      </c>
      <c r="Q413" s="17" t="s">
        <v>24</v>
      </c>
      <c r="R413" s="17" t="s">
        <v>24</v>
      </c>
      <c r="S413" s="17" t="s">
        <v>24</v>
      </c>
      <c r="T413" s="17" t="s">
        <v>24</v>
      </c>
      <c r="U413" s="25"/>
    </row>
    <row r="414" spans="1:21" ht="15" thickBot="1" x14ac:dyDescent="0.4">
      <c r="A414" s="31">
        <v>59685845</v>
      </c>
      <c r="B414" s="2" t="str">
        <f t="shared" si="31"/>
        <v>Daniel Kresse</v>
      </c>
      <c r="C414" s="2">
        <v>20012618</v>
      </c>
      <c r="D414" s="3">
        <v>45488.484884259262</v>
      </c>
      <c r="E414" s="14">
        <v>45485</v>
      </c>
      <c r="F414" s="13">
        <v>45485.333333333336</v>
      </c>
      <c r="G414" s="13">
        <v>45485.6875</v>
      </c>
      <c r="H414" s="15">
        <v>8</v>
      </c>
      <c r="I414" s="2" t="str">
        <f t="shared" si="32"/>
        <v>Posted to HRMS</v>
      </c>
      <c r="J414" s="18" t="str">
        <f>"On-site 24/7 Premium Pay"</f>
        <v>On-site 24/7 Premium Pay</v>
      </c>
      <c r="K414" s="32" t="str">
        <f>"WSH-CENT/SS WORKER"</f>
        <v>WSH-CENT/SS WORKER</v>
      </c>
      <c r="L414" s="47" t="s">
        <v>64</v>
      </c>
      <c r="M414" s="17">
        <v>15.5</v>
      </c>
      <c r="N414" s="16" t="s">
        <v>31</v>
      </c>
      <c r="O414" s="17">
        <v>0.5</v>
      </c>
      <c r="P414" s="17" t="s">
        <v>50</v>
      </c>
      <c r="Q414" s="17">
        <v>1200</v>
      </c>
      <c r="R414" s="17">
        <v>52.04</v>
      </c>
      <c r="S414" s="17">
        <v>52.95</v>
      </c>
      <c r="T414" s="17">
        <f t="shared" ref="T414:T415" si="33">(R414*O414)+(S414*O414)</f>
        <v>52.495000000000005</v>
      </c>
      <c r="U414" s="25"/>
    </row>
    <row r="415" spans="1:21" ht="15" thickBot="1" x14ac:dyDescent="0.4">
      <c r="A415" s="31">
        <v>59685846</v>
      </c>
      <c r="B415" s="2" t="str">
        <f t="shared" si="31"/>
        <v>Daniel Kresse</v>
      </c>
      <c r="C415" s="2">
        <v>20012618</v>
      </c>
      <c r="D415" s="3">
        <v>45488.484895833331</v>
      </c>
      <c r="E415" s="14">
        <v>45486</v>
      </c>
      <c r="F415" s="13">
        <v>45486.333333333336</v>
      </c>
      <c r="G415" s="13">
        <v>45486.6875</v>
      </c>
      <c r="H415" s="15">
        <v>8</v>
      </c>
      <c r="I415" s="2" t="str">
        <f t="shared" si="32"/>
        <v>Posted to HRMS</v>
      </c>
      <c r="J415" s="18" t="str">
        <f>"On-site 24/7 Premium Pay"</f>
        <v>On-site 24/7 Premium Pay</v>
      </c>
      <c r="K415" s="32" t="str">
        <f>"WSH-CENT/SS WORKER"</f>
        <v>WSH-CENT/SS WORKER</v>
      </c>
      <c r="L415" s="47" t="s">
        <v>56</v>
      </c>
      <c r="M415" s="17">
        <v>12</v>
      </c>
      <c r="N415" s="16" t="s">
        <v>31</v>
      </c>
      <c r="O415" s="17">
        <v>8</v>
      </c>
      <c r="P415" s="17" t="s">
        <v>61</v>
      </c>
      <c r="Q415" s="17">
        <v>1200</v>
      </c>
      <c r="R415" s="17">
        <v>52.04</v>
      </c>
      <c r="S415" s="17">
        <v>52.95</v>
      </c>
      <c r="T415" s="17">
        <f t="shared" si="33"/>
        <v>839.92000000000007</v>
      </c>
      <c r="U415" s="25"/>
    </row>
    <row r="416" spans="1:21" ht="15" hidden="1" thickBot="1" x14ac:dyDescent="0.4">
      <c r="A416" s="31">
        <v>59685854</v>
      </c>
      <c r="B416" s="2" t="str">
        <f t="shared" si="31"/>
        <v>Daniel Kresse</v>
      </c>
      <c r="C416" s="2">
        <v>20012618</v>
      </c>
      <c r="D416" s="3">
        <v>45488.484953703701</v>
      </c>
      <c r="E416" s="14">
        <v>45487</v>
      </c>
      <c r="F416" s="14">
        <v>45487</v>
      </c>
      <c r="G416" s="13">
        <v>45487.999305555553</v>
      </c>
      <c r="H416" s="15">
        <v>0</v>
      </c>
      <c r="I416" s="2" t="str">
        <f t="shared" si="32"/>
        <v>Posted to HRMS</v>
      </c>
      <c r="J416" s="18" t="str">
        <f>"Marked As Day Off"</f>
        <v>Marked As Day Off</v>
      </c>
      <c r="K416" s="32" t="str">
        <f>"N/A"</f>
        <v>N/A</v>
      </c>
      <c r="L416" s="47" t="s">
        <v>56</v>
      </c>
      <c r="M416" s="17">
        <v>12</v>
      </c>
      <c r="N416" s="16" t="s">
        <v>26</v>
      </c>
      <c r="O416" s="17" t="s">
        <v>24</v>
      </c>
      <c r="P416" s="17" t="s">
        <v>24</v>
      </c>
      <c r="Q416" s="17" t="s">
        <v>24</v>
      </c>
      <c r="R416" s="17" t="s">
        <v>24</v>
      </c>
      <c r="S416" s="17" t="s">
        <v>24</v>
      </c>
      <c r="T416" s="17" t="s">
        <v>24</v>
      </c>
      <c r="U416" s="25"/>
    </row>
    <row r="417" spans="1:21" ht="15" hidden="1" thickBot="1" x14ac:dyDescent="0.4">
      <c r="A417" s="31">
        <v>59685848</v>
      </c>
      <c r="B417" s="2" t="str">
        <f t="shared" si="31"/>
        <v>Daniel Kresse</v>
      </c>
      <c r="C417" s="2">
        <v>20012618</v>
      </c>
      <c r="D417" s="3">
        <v>45488.484907407408</v>
      </c>
      <c r="E417" s="14">
        <v>45487</v>
      </c>
      <c r="F417" s="13">
        <v>45487.333333333336</v>
      </c>
      <c r="G417" s="13">
        <v>45487.6875</v>
      </c>
      <c r="H417" s="15">
        <v>8</v>
      </c>
      <c r="I417" s="2" t="str">
        <f>"Canceled"</f>
        <v>Canceled</v>
      </c>
      <c r="J417" s="18" t="str">
        <f>"On-site 24/7 Premium Pay"</f>
        <v>On-site 24/7 Premium Pay</v>
      </c>
      <c r="K417" s="32" t="str">
        <f>"WSH-CENT/SS WORKER"</f>
        <v>WSH-CENT/SS WORKER</v>
      </c>
      <c r="L417" s="47"/>
      <c r="M417" s="17"/>
      <c r="N417" s="16"/>
      <c r="O417" s="17"/>
      <c r="P417" s="17"/>
      <c r="Q417" s="17"/>
      <c r="R417" s="17"/>
      <c r="S417" s="17"/>
      <c r="T417" s="17"/>
      <c r="U417" s="25" t="s">
        <v>82</v>
      </c>
    </row>
    <row r="418" spans="1:21" ht="15" hidden="1" thickBot="1" x14ac:dyDescent="0.4">
      <c r="A418" s="31">
        <v>59685855</v>
      </c>
      <c r="B418" s="2" t="str">
        <f t="shared" si="31"/>
        <v>Daniel Kresse</v>
      </c>
      <c r="C418" s="2">
        <v>20012618</v>
      </c>
      <c r="D418" s="3">
        <v>45488.484976851854</v>
      </c>
      <c r="E418" s="14">
        <v>45488</v>
      </c>
      <c r="F418" s="14">
        <v>45488</v>
      </c>
      <c r="G418" s="13">
        <v>45488.999305555553</v>
      </c>
      <c r="H418" s="15">
        <v>0</v>
      </c>
      <c r="I418" s="2" t="str">
        <f t="shared" ref="I418:I429" si="34">"Posted to HRMS"</f>
        <v>Posted to HRMS</v>
      </c>
      <c r="J418" s="18" t="str">
        <f>"Marked As Day Off"</f>
        <v>Marked As Day Off</v>
      </c>
      <c r="K418" s="32" t="str">
        <f>"N/A"</f>
        <v>N/A</v>
      </c>
      <c r="L418" s="47" t="s">
        <v>27</v>
      </c>
      <c r="M418" s="17" t="s">
        <v>24</v>
      </c>
      <c r="N418" s="16" t="s">
        <v>24</v>
      </c>
      <c r="O418" s="17" t="s">
        <v>24</v>
      </c>
      <c r="P418" s="17" t="s">
        <v>24</v>
      </c>
      <c r="Q418" s="17" t="s">
        <v>24</v>
      </c>
      <c r="R418" s="17" t="s">
        <v>24</v>
      </c>
      <c r="S418" s="17" t="s">
        <v>24</v>
      </c>
      <c r="T418" s="17" t="s">
        <v>24</v>
      </c>
      <c r="U418" s="25"/>
    </row>
    <row r="419" spans="1:21" ht="15" hidden="1" thickBot="1" x14ac:dyDescent="0.4">
      <c r="A419" s="31">
        <v>59901304</v>
      </c>
      <c r="B419" s="2" t="str">
        <f t="shared" si="31"/>
        <v>Daniel Kresse</v>
      </c>
      <c r="C419" s="2">
        <v>20012618</v>
      </c>
      <c r="D419" s="3">
        <v>45499.372546296298</v>
      </c>
      <c r="E419" s="14">
        <v>45489</v>
      </c>
      <c r="F419" s="13">
        <v>45489.333333333336</v>
      </c>
      <c r="G419" s="13">
        <v>45489.6875</v>
      </c>
      <c r="H419" s="15">
        <v>8</v>
      </c>
      <c r="I419" s="2" t="str">
        <f t="shared" si="34"/>
        <v>Posted to HRMS</v>
      </c>
      <c r="J419" s="18" t="str">
        <f>"On-site 24/7 Premium Pay"</f>
        <v>On-site 24/7 Premium Pay</v>
      </c>
      <c r="K419" s="32" t="str">
        <f>"WSH-CENT/SS WORKER"</f>
        <v>WSH-CENT/SS WORKER</v>
      </c>
      <c r="L419" s="47" t="s">
        <v>27</v>
      </c>
      <c r="M419" s="17" t="s">
        <v>24</v>
      </c>
      <c r="N419" s="16" t="s">
        <v>24</v>
      </c>
      <c r="O419" s="17" t="s">
        <v>24</v>
      </c>
      <c r="P419" s="17" t="s">
        <v>24</v>
      </c>
      <c r="Q419" s="17" t="s">
        <v>24</v>
      </c>
      <c r="R419" s="17" t="s">
        <v>24</v>
      </c>
      <c r="S419" s="17" t="s">
        <v>24</v>
      </c>
      <c r="T419" s="17" t="s">
        <v>24</v>
      </c>
      <c r="U419" s="25"/>
    </row>
    <row r="420" spans="1:21" ht="15" hidden="1" thickBot="1" x14ac:dyDescent="0.4">
      <c r="A420" s="31">
        <v>59901305</v>
      </c>
      <c r="B420" s="2" t="str">
        <f t="shared" si="31"/>
        <v>Daniel Kresse</v>
      </c>
      <c r="C420" s="2">
        <v>20012618</v>
      </c>
      <c r="D420" s="3">
        <v>45499.372569444444</v>
      </c>
      <c r="E420" s="14">
        <v>45490</v>
      </c>
      <c r="F420" s="13">
        <v>45490.333333333336</v>
      </c>
      <c r="G420" s="13">
        <v>45490.6875</v>
      </c>
      <c r="H420" s="15">
        <v>8</v>
      </c>
      <c r="I420" s="2" t="str">
        <f t="shared" si="34"/>
        <v>Posted to HRMS</v>
      </c>
      <c r="J420" s="18" t="str">
        <f>"On-site 24/7 Premium Pay"</f>
        <v>On-site 24/7 Premium Pay</v>
      </c>
      <c r="K420" s="32" t="str">
        <f>"WSH-CENT/SS WORKER"</f>
        <v>WSH-CENT/SS WORKER</v>
      </c>
      <c r="L420" s="47" t="s">
        <v>27</v>
      </c>
      <c r="M420" s="17" t="s">
        <v>24</v>
      </c>
      <c r="N420" s="16" t="s">
        <v>24</v>
      </c>
      <c r="O420" s="17" t="s">
        <v>24</v>
      </c>
      <c r="P420" s="17" t="s">
        <v>24</v>
      </c>
      <c r="Q420" s="17" t="s">
        <v>24</v>
      </c>
      <c r="R420" s="17" t="s">
        <v>24</v>
      </c>
      <c r="S420" s="17" t="s">
        <v>24</v>
      </c>
      <c r="T420" s="17" t="s">
        <v>24</v>
      </c>
      <c r="U420" s="25"/>
    </row>
    <row r="421" spans="1:21" ht="15" hidden="1" thickBot="1" x14ac:dyDescent="0.4">
      <c r="A421" s="31">
        <v>59901306</v>
      </c>
      <c r="B421" s="2" t="str">
        <f t="shared" si="31"/>
        <v>Daniel Kresse</v>
      </c>
      <c r="C421" s="2">
        <v>20012618</v>
      </c>
      <c r="D421" s="3">
        <v>45499.37259259259</v>
      </c>
      <c r="E421" s="14">
        <v>45491</v>
      </c>
      <c r="F421" s="13">
        <v>45491.333333333336</v>
      </c>
      <c r="G421" s="13">
        <v>45491.6875</v>
      </c>
      <c r="H421" s="15">
        <v>8</v>
      </c>
      <c r="I421" s="2" t="str">
        <f t="shared" si="34"/>
        <v>Posted to HRMS</v>
      </c>
      <c r="J421" s="18" t="str">
        <f>"On-site 24/7 Premium Pay"</f>
        <v>On-site 24/7 Premium Pay</v>
      </c>
      <c r="K421" s="32" t="str">
        <f>"WSH-CENT/SS WORKER"</f>
        <v>WSH-CENT/SS WORKER</v>
      </c>
      <c r="L421" s="47" t="s">
        <v>27</v>
      </c>
      <c r="M421" s="17" t="s">
        <v>24</v>
      </c>
      <c r="N421" s="16" t="s">
        <v>24</v>
      </c>
      <c r="O421" s="17" t="s">
        <v>24</v>
      </c>
      <c r="P421" s="17" t="s">
        <v>24</v>
      </c>
      <c r="Q421" s="17" t="s">
        <v>24</v>
      </c>
      <c r="R421" s="17" t="s">
        <v>24</v>
      </c>
      <c r="S421" s="17" t="s">
        <v>24</v>
      </c>
      <c r="T421" s="17" t="s">
        <v>24</v>
      </c>
      <c r="U421" s="25"/>
    </row>
    <row r="422" spans="1:21" ht="15" thickBot="1" x14ac:dyDescent="0.4">
      <c r="A422" s="31">
        <v>59901308</v>
      </c>
      <c r="B422" s="2" t="str">
        <f t="shared" si="31"/>
        <v>Daniel Kresse</v>
      </c>
      <c r="C422" s="2">
        <v>20012618</v>
      </c>
      <c r="D422" s="3">
        <v>45499.372615740744</v>
      </c>
      <c r="E422" s="14">
        <v>45492</v>
      </c>
      <c r="F422" s="13">
        <v>45492.333333333336</v>
      </c>
      <c r="G422" s="13">
        <v>45492.6875</v>
      </c>
      <c r="H422" s="15">
        <v>8</v>
      </c>
      <c r="I422" s="2" t="str">
        <f t="shared" si="34"/>
        <v>Posted to HRMS</v>
      </c>
      <c r="J422" s="18" t="str">
        <f>"On-site 24/7 Premium Pay"</f>
        <v>On-site 24/7 Premium Pay</v>
      </c>
      <c r="K422" s="32" t="str">
        <f>"WSH-CENT/SS WORKER"</f>
        <v>WSH-CENT/SS WORKER</v>
      </c>
      <c r="L422" s="47" t="s">
        <v>62</v>
      </c>
      <c r="M422" s="17">
        <v>4</v>
      </c>
      <c r="N422" s="16" t="s">
        <v>31</v>
      </c>
      <c r="O422" s="17">
        <v>0.5</v>
      </c>
      <c r="P422" s="17" t="s">
        <v>50</v>
      </c>
      <c r="Q422" s="17">
        <v>1200</v>
      </c>
      <c r="R422" s="17">
        <v>52.04</v>
      </c>
      <c r="S422" s="17">
        <v>52.95</v>
      </c>
      <c r="T422" s="17">
        <f>(R422*O422)+(S422*O422)</f>
        <v>52.495000000000005</v>
      </c>
      <c r="U422" s="25"/>
    </row>
    <row r="423" spans="1:21" ht="15" hidden="1" thickBot="1" x14ac:dyDescent="0.4">
      <c r="A423" s="31">
        <v>59901310</v>
      </c>
      <c r="B423" s="2" t="str">
        <f t="shared" si="31"/>
        <v>Daniel Kresse</v>
      </c>
      <c r="C423" s="2">
        <v>20012618</v>
      </c>
      <c r="D423" s="3">
        <v>45499.372650462959</v>
      </c>
      <c r="E423" s="14">
        <v>45493</v>
      </c>
      <c r="F423" s="14">
        <v>45493</v>
      </c>
      <c r="G423" s="13">
        <v>45493.999305555553</v>
      </c>
      <c r="H423" s="15">
        <v>0</v>
      </c>
      <c r="I423" s="2" t="str">
        <f t="shared" si="34"/>
        <v>Posted to HRMS</v>
      </c>
      <c r="J423" s="18" t="str">
        <f>"Marked As Day Off"</f>
        <v>Marked As Day Off</v>
      </c>
      <c r="K423" s="32" t="str">
        <f>"N/A"</f>
        <v>N/A</v>
      </c>
      <c r="L423" s="47" t="s">
        <v>56</v>
      </c>
      <c r="M423" s="17">
        <v>12</v>
      </c>
      <c r="N423" s="16" t="s">
        <v>26</v>
      </c>
      <c r="O423" s="17" t="s">
        <v>24</v>
      </c>
      <c r="P423" s="17" t="s">
        <v>24</v>
      </c>
      <c r="Q423" s="17" t="s">
        <v>24</v>
      </c>
      <c r="R423" s="17" t="s">
        <v>24</v>
      </c>
      <c r="S423" s="17" t="s">
        <v>24</v>
      </c>
      <c r="T423" s="17" t="s">
        <v>24</v>
      </c>
      <c r="U423" s="25"/>
    </row>
    <row r="424" spans="1:21" ht="15" hidden="1" thickBot="1" x14ac:dyDescent="0.4">
      <c r="A424" s="31">
        <v>59901313</v>
      </c>
      <c r="B424" s="2" t="str">
        <f t="shared" si="31"/>
        <v>Daniel Kresse</v>
      </c>
      <c r="C424" s="2">
        <v>20012618</v>
      </c>
      <c r="D424" s="3">
        <v>45499.372719907406</v>
      </c>
      <c r="E424" s="14">
        <v>45494</v>
      </c>
      <c r="F424" s="14">
        <v>45494</v>
      </c>
      <c r="G424" s="13">
        <v>45494.999305555553</v>
      </c>
      <c r="H424" s="15">
        <v>0</v>
      </c>
      <c r="I424" s="2" t="str">
        <f t="shared" si="34"/>
        <v>Posted to HRMS</v>
      </c>
      <c r="J424" s="18" t="str">
        <f>"Marked As Day Off"</f>
        <v>Marked As Day Off</v>
      </c>
      <c r="K424" s="32" t="str">
        <f>"N/A"</f>
        <v>N/A</v>
      </c>
      <c r="L424" s="47" t="s">
        <v>56</v>
      </c>
      <c r="M424" s="17">
        <v>12</v>
      </c>
      <c r="N424" s="16" t="s">
        <v>26</v>
      </c>
      <c r="O424" s="17" t="s">
        <v>24</v>
      </c>
      <c r="P424" s="17" t="s">
        <v>24</v>
      </c>
      <c r="Q424" s="17" t="s">
        <v>24</v>
      </c>
      <c r="R424" s="17" t="s">
        <v>24</v>
      </c>
      <c r="S424" s="17" t="s">
        <v>24</v>
      </c>
      <c r="T424" s="17" t="s">
        <v>24</v>
      </c>
      <c r="U424" s="25"/>
    </row>
    <row r="425" spans="1:21" ht="15" hidden="1" thickBot="1" x14ac:dyDescent="0.4">
      <c r="A425" s="31">
        <v>59901318</v>
      </c>
      <c r="B425" s="2" t="str">
        <f t="shared" si="31"/>
        <v>Daniel Kresse</v>
      </c>
      <c r="C425" s="2">
        <v>20012618</v>
      </c>
      <c r="D425" s="3">
        <v>45499.372766203705</v>
      </c>
      <c r="E425" s="14">
        <v>45500</v>
      </c>
      <c r="F425" s="14">
        <v>45500</v>
      </c>
      <c r="G425" s="13">
        <v>45500.999305555553</v>
      </c>
      <c r="H425" s="15">
        <v>0</v>
      </c>
      <c r="I425" s="2" t="str">
        <f t="shared" si="34"/>
        <v>Posted to HRMS</v>
      </c>
      <c r="J425" s="18" t="str">
        <f>"Marked As Day Off"</f>
        <v>Marked As Day Off</v>
      </c>
      <c r="K425" s="32" t="str">
        <f>"N/A"</f>
        <v>N/A</v>
      </c>
      <c r="L425" s="47" t="s">
        <v>56</v>
      </c>
      <c r="M425" s="17">
        <v>12</v>
      </c>
      <c r="N425" s="16" t="s">
        <v>26</v>
      </c>
      <c r="O425" s="17" t="s">
        <v>24</v>
      </c>
      <c r="P425" s="17" t="s">
        <v>24</v>
      </c>
      <c r="Q425" s="17" t="s">
        <v>24</v>
      </c>
      <c r="R425" s="17" t="s">
        <v>24</v>
      </c>
      <c r="S425" s="17" t="s">
        <v>24</v>
      </c>
      <c r="T425" s="17" t="s">
        <v>24</v>
      </c>
      <c r="U425" s="25"/>
    </row>
    <row r="426" spans="1:21" ht="15" hidden="1" thickBot="1" x14ac:dyDescent="0.4">
      <c r="A426" s="31">
        <v>59901320</v>
      </c>
      <c r="B426" s="2" t="str">
        <f t="shared" si="31"/>
        <v>Daniel Kresse</v>
      </c>
      <c r="C426" s="2">
        <v>20012618</v>
      </c>
      <c r="D426" s="3">
        <v>45499.372789351852</v>
      </c>
      <c r="E426" s="14">
        <v>45501</v>
      </c>
      <c r="F426" s="14">
        <v>45501</v>
      </c>
      <c r="G426" s="13">
        <v>45501.999305555553</v>
      </c>
      <c r="H426" s="15">
        <v>0</v>
      </c>
      <c r="I426" s="2" t="str">
        <f t="shared" si="34"/>
        <v>Posted to HRMS</v>
      </c>
      <c r="J426" s="18" t="str">
        <f>"Marked As Day Off"</f>
        <v>Marked As Day Off</v>
      </c>
      <c r="K426" s="32" t="str">
        <f>"N/A"</f>
        <v>N/A</v>
      </c>
      <c r="L426" s="47" t="s">
        <v>56</v>
      </c>
      <c r="M426" s="17">
        <v>12</v>
      </c>
      <c r="N426" s="16" t="s">
        <v>26</v>
      </c>
      <c r="O426" s="17" t="s">
        <v>24</v>
      </c>
      <c r="P426" s="17" t="s">
        <v>24</v>
      </c>
      <c r="Q426" s="17" t="s">
        <v>24</v>
      </c>
      <c r="R426" s="17" t="s">
        <v>24</v>
      </c>
      <c r="S426" s="17" t="s">
        <v>24</v>
      </c>
      <c r="T426" s="17" t="s">
        <v>24</v>
      </c>
      <c r="U426" s="25"/>
    </row>
    <row r="427" spans="1:21" ht="15" thickBot="1" x14ac:dyDescent="0.4">
      <c r="A427" s="31">
        <v>59946655</v>
      </c>
      <c r="B427" s="2" t="str">
        <f t="shared" si="31"/>
        <v>Daniel Kresse</v>
      </c>
      <c r="C427" s="2">
        <v>20012618</v>
      </c>
      <c r="D427" s="3">
        <v>45503.485555555555</v>
      </c>
      <c r="E427" s="14">
        <v>45502</v>
      </c>
      <c r="F427" s="13">
        <v>45502.333333333336</v>
      </c>
      <c r="G427" s="13">
        <v>45502.6875</v>
      </c>
      <c r="H427" s="15">
        <v>8</v>
      </c>
      <c r="I427" s="2" t="str">
        <f t="shared" si="34"/>
        <v>Posted to HRMS</v>
      </c>
      <c r="J427" s="18" t="str">
        <f>"On-site 24/7 Premium Pay"</f>
        <v>On-site 24/7 Premium Pay</v>
      </c>
      <c r="K427" s="32" t="str">
        <f>"WSH-CENT/SS WORKER"</f>
        <v>WSH-CENT/SS WORKER</v>
      </c>
      <c r="L427" s="47" t="s">
        <v>49</v>
      </c>
      <c r="M427" s="17">
        <v>8</v>
      </c>
      <c r="N427" s="16" t="s">
        <v>31</v>
      </c>
      <c r="O427" s="17">
        <v>0.5</v>
      </c>
      <c r="P427" s="17" t="s">
        <v>50</v>
      </c>
      <c r="Q427" s="17">
        <v>1200</v>
      </c>
      <c r="R427" s="17">
        <v>52.04</v>
      </c>
      <c r="S427" s="17">
        <v>52.95</v>
      </c>
      <c r="T427" s="17">
        <f t="shared" ref="T427:T430" si="35">(R427*O427)+(S427*O427)</f>
        <v>52.495000000000005</v>
      </c>
      <c r="U427" s="25"/>
    </row>
    <row r="428" spans="1:21" ht="15" thickBot="1" x14ac:dyDescent="0.4">
      <c r="A428" s="31">
        <v>59946656</v>
      </c>
      <c r="B428" s="2" t="str">
        <f t="shared" si="31"/>
        <v>Daniel Kresse</v>
      </c>
      <c r="C428" s="2">
        <v>20012618</v>
      </c>
      <c r="D428" s="3">
        <v>45503.485578703701</v>
      </c>
      <c r="E428" s="14">
        <v>45503</v>
      </c>
      <c r="F428" s="13">
        <v>45503.333333333336</v>
      </c>
      <c r="G428" s="13">
        <v>45503.6875</v>
      </c>
      <c r="H428" s="15">
        <v>8</v>
      </c>
      <c r="I428" s="2" t="str">
        <f t="shared" si="34"/>
        <v>Posted to HRMS</v>
      </c>
      <c r="J428" s="18" t="str">
        <f>"On-site 24/7 Premium Pay"</f>
        <v>On-site 24/7 Premium Pay</v>
      </c>
      <c r="K428" s="32" t="str">
        <f>"WSH-CENT/SS WORKER"</f>
        <v>WSH-CENT/SS WORKER</v>
      </c>
      <c r="L428" s="47" t="s">
        <v>49</v>
      </c>
      <c r="M428" s="17">
        <v>8</v>
      </c>
      <c r="N428" s="16" t="s">
        <v>31</v>
      </c>
      <c r="O428" s="17">
        <v>0.5</v>
      </c>
      <c r="P428" s="17" t="s">
        <v>50</v>
      </c>
      <c r="Q428" s="17">
        <v>1200</v>
      </c>
      <c r="R428" s="17">
        <v>52.04</v>
      </c>
      <c r="S428" s="17">
        <v>52.95</v>
      </c>
      <c r="T428" s="17">
        <f t="shared" si="35"/>
        <v>52.495000000000005</v>
      </c>
      <c r="U428" s="25"/>
    </row>
    <row r="429" spans="1:21" ht="15" thickBot="1" x14ac:dyDescent="0.4">
      <c r="A429" s="31">
        <v>59964579</v>
      </c>
      <c r="B429" s="2" t="str">
        <f t="shared" si="31"/>
        <v>Daniel Kresse</v>
      </c>
      <c r="C429" s="2">
        <v>20012618</v>
      </c>
      <c r="D429" s="3">
        <v>45504.433449074073</v>
      </c>
      <c r="E429" s="14">
        <v>45504</v>
      </c>
      <c r="F429" s="13">
        <v>45504.333333333336</v>
      </c>
      <c r="G429" s="13">
        <v>45504.6875</v>
      </c>
      <c r="H429" s="15">
        <v>8</v>
      </c>
      <c r="I429" s="2" t="str">
        <f t="shared" si="34"/>
        <v>Posted to HRMS</v>
      </c>
      <c r="J429" s="18" t="str">
        <f>"On-site 24/7 Premium Pay"</f>
        <v>On-site 24/7 Premium Pay</v>
      </c>
      <c r="K429" s="32" t="str">
        <f>"WSH-CENT/SS WORKER"</f>
        <v>WSH-CENT/SS WORKER</v>
      </c>
      <c r="L429" s="47" t="s">
        <v>49</v>
      </c>
      <c r="M429" s="17">
        <v>8</v>
      </c>
      <c r="N429" s="16" t="s">
        <v>31</v>
      </c>
      <c r="O429" s="17">
        <v>0.5</v>
      </c>
      <c r="P429" s="17" t="s">
        <v>50</v>
      </c>
      <c r="Q429" s="17">
        <v>1200</v>
      </c>
      <c r="R429" s="17">
        <v>52.04</v>
      </c>
      <c r="S429" s="17">
        <v>52.95</v>
      </c>
      <c r="T429" s="17">
        <f t="shared" si="35"/>
        <v>52.495000000000005</v>
      </c>
      <c r="U429" s="25"/>
    </row>
    <row r="430" spans="1:21" ht="15" thickBot="1" x14ac:dyDescent="0.4">
      <c r="A430" s="31">
        <v>60219280</v>
      </c>
      <c r="B430" s="2" t="str">
        <f t="shared" si="31"/>
        <v>Daniel Kresse</v>
      </c>
      <c r="C430" s="2">
        <v>20012618</v>
      </c>
      <c r="D430" s="3">
        <v>45519.510821759257</v>
      </c>
      <c r="E430" s="14">
        <v>45505</v>
      </c>
      <c r="F430" s="13">
        <v>45505.333333333336</v>
      </c>
      <c r="G430" s="13">
        <v>45505.6875</v>
      </c>
      <c r="H430" s="15">
        <v>8</v>
      </c>
      <c r="I430" s="2" t="str">
        <f>"Pending employee action"</f>
        <v>Pending employee action</v>
      </c>
      <c r="J430" s="18" t="str">
        <f>"On-site 24/7 Premium Pay"</f>
        <v>On-site 24/7 Premium Pay</v>
      </c>
      <c r="K430" s="32" t="str">
        <f>"WSH-ADMIN SUPP SVCS"</f>
        <v>WSH-ADMIN SUPP SVCS</v>
      </c>
      <c r="L430" s="47" t="s">
        <v>62</v>
      </c>
      <c r="M430" s="17">
        <v>4</v>
      </c>
      <c r="N430" s="16" t="s">
        <v>31</v>
      </c>
      <c r="O430" s="17">
        <v>0.5</v>
      </c>
      <c r="P430" s="17" t="s">
        <v>50</v>
      </c>
      <c r="Q430" s="17">
        <v>1200</v>
      </c>
      <c r="R430" s="17">
        <v>52.04</v>
      </c>
      <c r="S430" s="17">
        <v>52.95</v>
      </c>
      <c r="T430" s="17">
        <f t="shared" si="35"/>
        <v>52.495000000000005</v>
      </c>
      <c r="U430" s="25"/>
    </row>
    <row r="431" spans="1:21" ht="15" hidden="1" thickBot="1" x14ac:dyDescent="0.4">
      <c r="A431" s="31">
        <v>60219291</v>
      </c>
      <c r="B431" s="2" t="str">
        <f t="shared" si="31"/>
        <v>Daniel Kresse</v>
      </c>
      <c r="C431" s="2">
        <v>20012618</v>
      </c>
      <c r="D431" s="3">
        <v>45519.511238425926</v>
      </c>
      <c r="E431" s="14">
        <v>45506</v>
      </c>
      <c r="F431" s="13">
        <v>45506.4375</v>
      </c>
      <c r="G431" s="13">
        <v>45506.6875</v>
      </c>
      <c r="H431" s="15">
        <v>5.5</v>
      </c>
      <c r="I431" s="2" t="str">
        <f>"Pending employee action"</f>
        <v>Pending employee action</v>
      </c>
      <c r="J431" s="18" t="str">
        <f>"On-site 24/7 Premium Pay"</f>
        <v>On-site 24/7 Premium Pay</v>
      </c>
      <c r="K431" s="32" t="str">
        <f>"WSH-ADMIN SUPP SVCS"</f>
        <v>WSH-ADMIN SUPP SVCS</v>
      </c>
      <c r="L431" s="47" t="s">
        <v>27</v>
      </c>
      <c r="M431" s="17" t="s">
        <v>24</v>
      </c>
      <c r="N431" s="16" t="s">
        <v>24</v>
      </c>
      <c r="O431" s="17" t="s">
        <v>24</v>
      </c>
      <c r="P431" s="17" t="s">
        <v>24</v>
      </c>
      <c r="Q431" s="17" t="s">
        <v>24</v>
      </c>
      <c r="R431" s="17" t="s">
        <v>24</v>
      </c>
      <c r="S431" s="17" t="s">
        <v>24</v>
      </c>
      <c r="T431" s="17" t="s">
        <v>24</v>
      </c>
      <c r="U431" s="25"/>
    </row>
    <row r="432" spans="1:21" ht="15" hidden="1" thickBot="1" x14ac:dyDescent="0.4">
      <c r="A432" s="31">
        <v>60219268</v>
      </c>
      <c r="B432" s="2" t="str">
        <f t="shared" si="31"/>
        <v>Daniel Kresse</v>
      </c>
      <c r="C432" s="2">
        <v>20012618</v>
      </c>
      <c r="D432" s="3">
        <v>45519.510289351849</v>
      </c>
      <c r="E432" s="14">
        <v>45507</v>
      </c>
      <c r="F432" s="14">
        <v>45507</v>
      </c>
      <c r="G432" s="13">
        <v>45507.999305555553</v>
      </c>
      <c r="H432" s="15">
        <v>0</v>
      </c>
      <c r="I432" s="2" t="str">
        <f>"Posted to HRMS"</f>
        <v>Posted to HRMS</v>
      </c>
      <c r="J432" s="18" t="str">
        <f>"Marked As Day Off"</f>
        <v>Marked As Day Off</v>
      </c>
      <c r="K432" s="32" t="str">
        <f>"N/A"</f>
        <v>N/A</v>
      </c>
      <c r="L432" s="47" t="s">
        <v>27</v>
      </c>
      <c r="M432" s="17" t="s">
        <v>24</v>
      </c>
      <c r="N432" s="16" t="s">
        <v>24</v>
      </c>
      <c r="O432" s="17" t="s">
        <v>24</v>
      </c>
      <c r="P432" s="17" t="s">
        <v>24</v>
      </c>
      <c r="Q432" s="17" t="s">
        <v>24</v>
      </c>
      <c r="R432" s="17" t="s">
        <v>24</v>
      </c>
      <c r="S432" s="17" t="s">
        <v>24</v>
      </c>
      <c r="T432" s="17" t="s">
        <v>24</v>
      </c>
      <c r="U432" s="25"/>
    </row>
    <row r="433" spans="1:21" ht="15" hidden="1" thickBot="1" x14ac:dyDescent="0.4">
      <c r="A433" s="31">
        <v>60219270</v>
      </c>
      <c r="B433" s="2" t="str">
        <f t="shared" si="31"/>
        <v>Daniel Kresse</v>
      </c>
      <c r="C433" s="2">
        <v>20012618</v>
      </c>
      <c r="D433" s="3">
        <v>45519.510300925926</v>
      </c>
      <c r="E433" s="14">
        <v>45508</v>
      </c>
      <c r="F433" s="14">
        <v>45508</v>
      </c>
      <c r="G433" s="13">
        <v>45508.999305555553</v>
      </c>
      <c r="H433" s="15">
        <v>0</v>
      </c>
      <c r="I433" s="2" t="str">
        <f>"Posted to HRMS"</f>
        <v>Posted to HRMS</v>
      </c>
      <c r="J433" s="18" t="str">
        <f>"Marked As Day Off"</f>
        <v>Marked As Day Off</v>
      </c>
      <c r="K433" s="32" t="str">
        <f>"N/A"</f>
        <v>N/A</v>
      </c>
      <c r="L433" s="47" t="s">
        <v>56</v>
      </c>
      <c r="M433" s="17">
        <v>12</v>
      </c>
      <c r="N433" s="16" t="s">
        <v>26</v>
      </c>
      <c r="O433" s="17" t="s">
        <v>24</v>
      </c>
      <c r="P433" s="17" t="s">
        <v>24</v>
      </c>
      <c r="Q433" s="17" t="s">
        <v>24</v>
      </c>
      <c r="R433" s="17" t="s">
        <v>24</v>
      </c>
      <c r="S433" s="17" t="s">
        <v>24</v>
      </c>
      <c r="T433" s="17" t="s">
        <v>24</v>
      </c>
      <c r="U433" s="25"/>
    </row>
    <row r="434" spans="1:21" ht="15" thickBot="1" x14ac:dyDescent="0.4">
      <c r="A434" s="31">
        <v>60219283</v>
      </c>
      <c r="B434" s="2" t="str">
        <f t="shared" si="31"/>
        <v>Daniel Kresse</v>
      </c>
      <c r="C434" s="2">
        <v>20012618</v>
      </c>
      <c r="D434" s="3">
        <v>45519.51090277778</v>
      </c>
      <c r="E434" s="14">
        <v>45509</v>
      </c>
      <c r="F434" s="13">
        <v>45509.333333333336</v>
      </c>
      <c r="G434" s="13">
        <v>45509.6875</v>
      </c>
      <c r="H434" s="15">
        <v>8</v>
      </c>
      <c r="I434" s="2" t="str">
        <f>"Pending employee action"</f>
        <v>Pending employee action</v>
      </c>
      <c r="J434" s="18" t="str">
        <f>"On-site 24/7 Premium Pay"</f>
        <v>On-site 24/7 Premium Pay</v>
      </c>
      <c r="K434" s="32" t="str">
        <f>"WSH-ADMIN SUPP SVCS"</f>
        <v>WSH-ADMIN SUPP SVCS</v>
      </c>
      <c r="L434" s="47" t="s">
        <v>49</v>
      </c>
      <c r="M434" s="17">
        <v>8</v>
      </c>
      <c r="N434" s="16" t="s">
        <v>31</v>
      </c>
      <c r="O434" s="17">
        <v>0.5</v>
      </c>
      <c r="P434" s="17" t="s">
        <v>50</v>
      </c>
      <c r="Q434" s="17">
        <v>1200</v>
      </c>
      <c r="R434" s="17">
        <v>52.04</v>
      </c>
      <c r="S434" s="17">
        <v>52.95</v>
      </c>
      <c r="T434" s="17">
        <f t="shared" ref="T434:T435" si="36">(R434*O434)+(S434*O434)</f>
        <v>52.495000000000005</v>
      </c>
      <c r="U434" s="25"/>
    </row>
    <row r="435" spans="1:21" ht="15" thickBot="1" x14ac:dyDescent="0.4">
      <c r="A435" s="31">
        <v>60219284</v>
      </c>
      <c r="B435" s="2" t="str">
        <f t="shared" si="31"/>
        <v>Daniel Kresse</v>
      </c>
      <c r="C435" s="2">
        <v>20012618</v>
      </c>
      <c r="D435" s="3">
        <v>45519.510925925926</v>
      </c>
      <c r="E435" s="14">
        <v>45510</v>
      </c>
      <c r="F435" s="13">
        <v>45510.333333333336</v>
      </c>
      <c r="G435" s="13">
        <v>45510.6875</v>
      </c>
      <c r="H435" s="15">
        <v>8</v>
      </c>
      <c r="I435" s="2" t="str">
        <f>"Pending employee action"</f>
        <v>Pending employee action</v>
      </c>
      <c r="J435" s="18" t="str">
        <f>"On-site 24/7 Premium Pay"</f>
        <v>On-site 24/7 Premium Pay</v>
      </c>
      <c r="K435" s="32" t="str">
        <f>"WSH-ADMIN SUPP SVCS"</f>
        <v>WSH-ADMIN SUPP SVCS</v>
      </c>
      <c r="L435" s="47" t="s">
        <v>49</v>
      </c>
      <c r="M435" s="17">
        <v>8</v>
      </c>
      <c r="N435" s="16" t="s">
        <v>31</v>
      </c>
      <c r="O435" s="17">
        <v>0.5</v>
      </c>
      <c r="P435" s="17" t="s">
        <v>50</v>
      </c>
      <c r="Q435" s="17">
        <v>1200</v>
      </c>
      <c r="R435" s="17">
        <v>52.04</v>
      </c>
      <c r="S435" s="17">
        <v>52.95</v>
      </c>
      <c r="T435" s="17">
        <f t="shared" si="36"/>
        <v>52.495000000000005</v>
      </c>
      <c r="U435" s="25"/>
    </row>
    <row r="436" spans="1:21" ht="15" hidden="1" thickBot="1" x14ac:dyDescent="0.4">
      <c r="A436" s="31">
        <v>60219265</v>
      </c>
      <c r="B436" s="2" t="str">
        <f t="shared" si="31"/>
        <v>Daniel Kresse</v>
      </c>
      <c r="C436" s="2">
        <v>20012618</v>
      </c>
      <c r="D436" s="3">
        <v>45519.510185185187</v>
      </c>
      <c r="E436" s="14">
        <v>45514</v>
      </c>
      <c r="F436" s="14">
        <v>45514</v>
      </c>
      <c r="G436" s="13">
        <v>45514.999305555553</v>
      </c>
      <c r="H436" s="15">
        <v>0</v>
      </c>
      <c r="I436" s="2" t="str">
        <f>"Posted to HRMS"</f>
        <v>Posted to HRMS</v>
      </c>
      <c r="J436" s="18" t="str">
        <f>"Marked As Day Off"</f>
        <v>Marked As Day Off</v>
      </c>
      <c r="K436" s="32" t="str">
        <f>"N/A"</f>
        <v>N/A</v>
      </c>
      <c r="L436" s="47" t="s">
        <v>27</v>
      </c>
      <c r="M436" s="17" t="s">
        <v>24</v>
      </c>
      <c r="N436" s="16" t="s">
        <v>24</v>
      </c>
      <c r="O436" s="17" t="s">
        <v>24</v>
      </c>
      <c r="P436" s="17" t="s">
        <v>24</v>
      </c>
      <c r="Q436" s="17" t="s">
        <v>24</v>
      </c>
      <c r="R436" s="17" t="s">
        <v>24</v>
      </c>
      <c r="S436" s="17" t="s">
        <v>24</v>
      </c>
      <c r="T436" s="17" t="s">
        <v>24</v>
      </c>
      <c r="U436" s="25"/>
    </row>
    <row r="437" spans="1:21" ht="15" hidden="1" thickBot="1" x14ac:dyDescent="0.4">
      <c r="A437" s="33">
        <v>60219267</v>
      </c>
      <c r="B437" s="34" t="str">
        <f t="shared" si="31"/>
        <v>Daniel Kresse</v>
      </c>
      <c r="C437" s="34">
        <v>20012618</v>
      </c>
      <c r="D437" s="35">
        <v>45519.510208333333</v>
      </c>
      <c r="E437" s="36">
        <v>45515</v>
      </c>
      <c r="F437" s="36">
        <v>45515</v>
      </c>
      <c r="G437" s="37">
        <v>45515.999305555553</v>
      </c>
      <c r="H437" s="38">
        <v>0</v>
      </c>
      <c r="I437" s="34" t="str">
        <f>"Posted to HRMS"</f>
        <v>Posted to HRMS</v>
      </c>
      <c r="J437" s="39" t="str">
        <f>"Marked As Day Off"</f>
        <v>Marked As Day Off</v>
      </c>
      <c r="K437" s="40" t="str">
        <f>"N/A"</f>
        <v>N/A</v>
      </c>
      <c r="L437" s="71" t="s">
        <v>56</v>
      </c>
      <c r="M437" s="46">
        <v>12</v>
      </c>
      <c r="N437" s="72" t="s">
        <v>26</v>
      </c>
      <c r="O437" s="46" t="s">
        <v>24</v>
      </c>
      <c r="P437" s="46" t="s">
        <v>24</v>
      </c>
      <c r="Q437" s="46" t="s">
        <v>24</v>
      </c>
      <c r="R437" s="46" t="s">
        <v>24</v>
      </c>
      <c r="S437" s="46" t="s">
        <v>24</v>
      </c>
      <c r="T437" s="46" t="s">
        <v>24</v>
      </c>
      <c r="U437" s="73"/>
    </row>
    <row r="438" spans="1:21" hidden="1" x14ac:dyDescent="0.35">
      <c r="N438" s="20" t="s">
        <v>89</v>
      </c>
      <c r="O438" s="20">
        <f>COUNTIF(N10:N437,"Y")</f>
        <v>94</v>
      </c>
    </row>
    <row r="439" spans="1:21" hidden="1" x14ac:dyDescent="0.35">
      <c r="T439" s="56">
        <f>SUM(T10:T437)</f>
        <v>9092.8699999999935</v>
      </c>
      <c r="U439" s="57" t="s">
        <v>163</v>
      </c>
    </row>
    <row r="440" spans="1:21" hidden="1" x14ac:dyDescent="0.35">
      <c r="N440" s="41" t="s">
        <v>84</v>
      </c>
      <c r="O440" s="42">
        <f>SUM(O10:O437)</f>
        <v>94.5</v>
      </c>
      <c r="P440" s="19" t="s">
        <v>87</v>
      </c>
      <c r="U440" s="57"/>
    </row>
    <row r="441" spans="1:21" hidden="1" x14ac:dyDescent="0.35">
      <c r="N441" s="29" t="s">
        <v>88</v>
      </c>
      <c r="O441" s="19">
        <f>O440*2</f>
        <v>189</v>
      </c>
      <c r="T441" s="58">
        <v>4525.68</v>
      </c>
      <c r="U441" s="57" t="s">
        <v>103</v>
      </c>
    </row>
    <row r="442" spans="1:21" x14ac:dyDescent="0.35">
      <c r="U442" s="57"/>
    </row>
    <row r="443" spans="1:21" x14ac:dyDescent="0.35">
      <c r="T443" s="55">
        <f>T439-T441</f>
        <v>4567.1899999999932</v>
      </c>
      <c r="U443" s="57" t="s">
        <v>104</v>
      </c>
    </row>
  </sheetData>
  <autoFilter ref="A9:U441" xr:uid="{2CE771BE-843E-44CA-9AD0-2525FBF6D10A}">
    <filterColumn colId="13">
      <filters>
        <filter val="Y"/>
      </filters>
    </filterColumn>
  </autoFilter>
  <mergeCells count="13">
    <mergeCell ref="U168:U169"/>
    <mergeCell ref="U182:U184"/>
    <mergeCell ref="U141:U143"/>
    <mergeCell ref="U155:U157"/>
    <mergeCell ref="A1:J1"/>
    <mergeCell ref="B2:J2"/>
    <mergeCell ref="U100:U102"/>
    <mergeCell ref="U114:U116"/>
    <mergeCell ref="U341:U342"/>
    <mergeCell ref="U259:U260"/>
    <mergeCell ref="U300:U301"/>
    <mergeCell ref="U204:U206"/>
    <mergeCell ref="U224:U225"/>
  </mergeCells>
  <pageMargins left="0.7" right="0.7" top="0.75" bottom="0.75" header="0.3" footer="0.3"/>
  <pageSetup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BD28C-2F2C-43FE-9C0C-9EDF1FCF02CF}">
  <dimension ref="A3:C36"/>
  <sheetViews>
    <sheetView workbookViewId="0">
      <selection activeCell="E25" sqref="E25"/>
    </sheetView>
  </sheetViews>
  <sheetFormatPr defaultRowHeight="14.5" x14ac:dyDescent="0.35"/>
  <cols>
    <col min="1" max="1" width="36.54296875" bestFit="1" customWidth="1"/>
    <col min="2" max="2" width="24.1796875" bestFit="1" customWidth="1"/>
  </cols>
  <sheetData>
    <row r="3" spans="1:2" x14ac:dyDescent="0.35">
      <c r="A3" s="43" t="s">
        <v>90</v>
      </c>
      <c r="B3" t="s">
        <v>96</v>
      </c>
    </row>
    <row r="4" spans="1:2" x14ac:dyDescent="0.35">
      <c r="A4" s="28" t="s">
        <v>91</v>
      </c>
      <c r="B4">
        <v>48</v>
      </c>
    </row>
    <row r="5" spans="1:2" x14ac:dyDescent="0.35">
      <c r="A5" s="28" t="s">
        <v>92</v>
      </c>
      <c r="B5">
        <v>0</v>
      </c>
    </row>
    <row r="6" spans="1:2" x14ac:dyDescent="0.35">
      <c r="A6" s="28" t="s">
        <v>93</v>
      </c>
      <c r="B6">
        <v>38.5</v>
      </c>
    </row>
    <row r="7" spans="1:2" x14ac:dyDescent="0.35">
      <c r="A7" s="28" t="s">
        <v>94</v>
      </c>
      <c r="B7">
        <v>8</v>
      </c>
    </row>
    <row r="8" spans="1:2" x14ac:dyDescent="0.35">
      <c r="A8" s="28" t="s">
        <v>95</v>
      </c>
      <c r="B8">
        <v>94.5</v>
      </c>
    </row>
    <row r="36" spans="3:3" x14ac:dyDescent="0.35">
      <c r="C36" t="s">
        <v>177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AD452-935F-4FB0-ADFD-E903304510BB}">
  <dimension ref="A1:R51"/>
  <sheetViews>
    <sheetView tabSelected="1" workbookViewId="0">
      <selection activeCell="I48" sqref="I48"/>
    </sheetView>
  </sheetViews>
  <sheetFormatPr defaultRowHeight="14.5" x14ac:dyDescent="0.35"/>
  <cols>
    <col min="1" max="1" width="23" customWidth="1"/>
    <col min="2" max="2" width="16.7265625" customWidth="1"/>
    <col min="3" max="3" width="23.453125" customWidth="1"/>
    <col min="4" max="4" width="8.7265625" bestFit="1" customWidth="1"/>
    <col min="5" max="5" width="2.7265625" bestFit="1" customWidth="1"/>
    <col min="6" max="7" width="10.453125" bestFit="1" customWidth="1"/>
    <col min="8" max="8" width="9" bestFit="1" customWidth="1"/>
    <col min="9" max="9" width="28.7265625" bestFit="1" customWidth="1"/>
    <col min="10" max="10" width="5" bestFit="1" customWidth="1"/>
    <col min="11" max="11" width="9.81640625" bestFit="1" customWidth="1"/>
    <col min="12" max="12" width="8.1796875" bestFit="1" customWidth="1"/>
    <col min="13" max="13" width="27.1796875" bestFit="1" customWidth="1"/>
    <col min="14" max="14" width="3.1796875" bestFit="1" customWidth="1"/>
    <col min="15" max="15" width="29.7265625" bestFit="1" customWidth="1"/>
    <col min="16" max="16" width="9" bestFit="1" customWidth="1"/>
    <col min="17" max="17" width="9.26953125" bestFit="1" customWidth="1"/>
    <col min="18" max="18" width="28.7265625" bestFit="1" customWidth="1"/>
    <col min="23" max="23" width="29.1796875" bestFit="1" customWidth="1"/>
    <col min="24" max="24" width="29" bestFit="1" customWidth="1"/>
    <col min="25" max="25" width="25.453125" customWidth="1"/>
  </cols>
  <sheetData>
    <row r="1" spans="1:1" x14ac:dyDescent="0.35">
      <c r="A1" s="21" t="s">
        <v>101</v>
      </c>
    </row>
    <row r="33" spans="1:18" x14ac:dyDescent="0.35">
      <c r="A33" s="21" t="s">
        <v>102</v>
      </c>
    </row>
    <row r="34" spans="1:18" x14ac:dyDescent="0.35">
      <c r="A34" s="49" t="s">
        <v>110</v>
      </c>
      <c r="B34" s="49" t="s">
        <v>111</v>
      </c>
      <c r="C34" s="49" t="s">
        <v>112</v>
      </c>
      <c r="D34" s="49" t="s">
        <v>113</v>
      </c>
      <c r="E34" s="49" t="s">
        <v>114</v>
      </c>
      <c r="F34" s="49" t="s">
        <v>115</v>
      </c>
      <c r="G34" s="49" t="s">
        <v>116</v>
      </c>
      <c r="H34" s="49" t="s">
        <v>117</v>
      </c>
      <c r="I34" s="49" t="s">
        <v>117</v>
      </c>
      <c r="J34" s="49" t="s">
        <v>118</v>
      </c>
      <c r="K34" s="49" t="s">
        <v>119</v>
      </c>
      <c r="L34" s="49" t="s">
        <v>120</v>
      </c>
      <c r="M34" s="50" t="s">
        <v>121</v>
      </c>
      <c r="N34" s="49" t="s">
        <v>122</v>
      </c>
      <c r="O34" s="49" t="s">
        <v>123</v>
      </c>
      <c r="P34" s="49" t="s">
        <v>124</v>
      </c>
      <c r="Q34" s="49" t="s">
        <v>125</v>
      </c>
      <c r="R34" s="49" t="s">
        <v>124</v>
      </c>
    </row>
    <row r="35" spans="1:18" x14ac:dyDescent="0.35">
      <c r="A35" s="51" t="s">
        <v>126</v>
      </c>
      <c r="B35" s="51" t="s">
        <v>127</v>
      </c>
      <c r="C35" s="51" t="s">
        <v>128</v>
      </c>
      <c r="D35" s="51" t="s">
        <v>129</v>
      </c>
      <c r="E35" s="51" t="s">
        <v>130</v>
      </c>
      <c r="F35" s="52">
        <v>43053</v>
      </c>
      <c r="G35" s="52">
        <v>43281</v>
      </c>
      <c r="H35" s="51" t="s">
        <v>131</v>
      </c>
      <c r="I35" s="51" t="s">
        <v>132</v>
      </c>
      <c r="J35" s="51" t="s">
        <v>133</v>
      </c>
      <c r="K35" s="51" t="s">
        <v>134</v>
      </c>
      <c r="L35" s="53">
        <v>2885</v>
      </c>
      <c r="M35" s="54">
        <f>(L35*24)/2080</f>
        <v>33.28846153846154</v>
      </c>
      <c r="N35" s="51" t="s">
        <v>135</v>
      </c>
      <c r="O35" s="51" t="s">
        <v>136</v>
      </c>
      <c r="P35" s="51" t="s">
        <v>137</v>
      </c>
      <c r="Q35" s="51" t="s">
        <v>138</v>
      </c>
      <c r="R35" s="51" t="s">
        <v>132</v>
      </c>
    </row>
    <row r="36" spans="1:18" x14ac:dyDescent="0.35">
      <c r="A36" s="51" t="s">
        <v>126</v>
      </c>
      <c r="B36" s="51" t="s">
        <v>127</v>
      </c>
      <c r="C36" s="51" t="s">
        <v>128</v>
      </c>
      <c r="D36" s="51" t="s">
        <v>139</v>
      </c>
      <c r="E36" s="51" t="s">
        <v>130</v>
      </c>
      <c r="F36" s="52">
        <v>43282</v>
      </c>
      <c r="G36" s="52">
        <v>43408</v>
      </c>
      <c r="H36" s="51" t="s">
        <v>140</v>
      </c>
      <c r="I36" s="51" t="s">
        <v>132</v>
      </c>
      <c r="J36" s="51" t="s">
        <v>141</v>
      </c>
      <c r="K36" s="51" t="s">
        <v>134</v>
      </c>
      <c r="L36" s="53">
        <v>3091.5</v>
      </c>
      <c r="M36" s="54">
        <f t="shared" ref="M36:M44" si="0">(L36*24)/2080</f>
        <v>35.67115384615385</v>
      </c>
      <c r="N36" s="51" t="s">
        <v>142</v>
      </c>
      <c r="O36" s="51" t="s">
        <v>143</v>
      </c>
      <c r="P36" s="51" t="s">
        <v>137</v>
      </c>
      <c r="Q36" s="51" t="s">
        <v>138</v>
      </c>
      <c r="R36" s="51" t="s">
        <v>132</v>
      </c>
    </row>
    <row r="37" spans="1:18" x14ac:dyDescent="0.35">
      <c r="A37" s="51" t="s">
        <v>126</v>
      </c>
      <c r="B37" s="51" t="s">
        <v>127</v>
      </c>
      <c r="C37" s="51" t="s">
        <v>128</v>
      </c>
      <c r="D37" s="51" t="s">
        <v>144</v>
      </c>
      <c r="E37" s="51" t="s">
        <v>145</v>
      </c>
      <c r="F37" s="52">
        <v>43409</v>
      </c>
      <c r="G37" s="52">
        <v>43619</v>
      </c>
      <c r="H37" s="51" t="s">
        <v>146</v>
      </c>
      <c r="I37" s="51" t="s">
        <v>147</v>
      </c>
      <c r="J37" s="51" t="s">
        <v>148</v>
      </c>
      <c r="K37" s="51" t="s">
        <v>134</v>
      </c>
      <c r="L37" s="53">
        <v>3447</v>
      </c>
      <c r="M37" s="54">
        <f t="shared" si="0"/>
        <v>39.773076923076921</v>
      </c>
      <c r="N37" s="51" t="s">
        <v>149</v>
      </c>
      <c r="O37" s="51" t="s">
        <v>150</v>
      </c>
      <c r="P37" s="51" t="s">
        <v>151</v>
      </c>
      <c r="Q37" s="51" t="s">
        <v>152</v>
      </c>
      <c r="R37" s="51" t="s">
        <v>147</v>
      </c>
    </row>
    <row r="38" spans="1:18" x14ac:dyDescent="0.35">
      <c r="A38" s="51" t="s">
        <v>126</v>
      </c>
      <c r="B38" s="51" t="s">
        <v>127</v>
      </c>
      <c r="C38" s="51" t="s">
        <v>128</v>
      </c>
      <c r="D38" s="51" t="s">
        <v>144</v>
      </c>
      <c r="E38" s="51" t="s">
        <v>130</v>
      </c>
      <c r="F38" s="52">
        <v>43620</v>
      </c>
      <c r="G38" s="52">
        <v>43646</v>
      </c>
      <c r="H38" s="51" t="s">
        <v>146</v>
      </c>
      <c r="I38" s="51" t="s">
        <v>147</v>
      </c>
      <c r="J38" s="51" t="s">
        <v>148</v>
      </c>
      <c r="K38" s="51" t="s">
        <v>134</v>
      </c>
      <c r="L38" s="53">
        <v>3621.5</v>
      </c>
      <c r="M38" s="54">
        <f t="shared" si="0"/>
        <v>41.786538461538463</v>
      </c>
      <c r="N38" s="51" t="s">
        <v>153</v>
      </c>
      <c r="O38" s="51" t="s">
        <v>154</v>
      </c>
      <c r="P38" s="51" t="s">
        <v>151</v>
      </c>
      <c r="Q38" s="51" t="s">
        <v>152</v>
      </c>
      <c r="R38" s="51" t="s">
        <v>147</v>
      </c>
    </row>
    <row r="39" spans="1:18" x14ac:dyDescent="0.35">
      <c r="A39" s="51" t="s">
        <v>126</v>
      </c>
      <c r="B39" s="51" t="s">
        <v>127</v>
      </c>
      <c r="C39" s="51" t="s">
        <v>128</v>
      </c>
      <c r="D39" s="51" t="s">
        <v>144</v>
      </c>
      <c r="E39" s="51" t="s">
        <v>130</v>
      </c>
      <c r="F39" s="52">
        <v>43647</v>
      </c>
      <c r="G39" s="52">
        <v>44012</v>
      </c>
      <c r="H39" s="51" t="s">
        <v>146</v>
      </c>
      <c r="I39" s="51" t="s">
        <v>147</v>
      </c>
      <c r="J39" s="51" t="s">
        <v>148</v>
      </c>
      <c r="K39" s="51" t="s">
        <v>134</v>
      </c>
      <c r="L39" s="53">
        <v>3730</v>
      </c>
      <c r="M39" s="54">
        <f t="shared" si="0"/>
        <v>43.03846153846154</v>
      </c>
      <c r="N39" s="51" t="s">
        <v>153</v>
      </c>
      <c r="O39" s="51" t="s">
        <v>154</v>
      </c>
      <c r="P39" s="51" t="s">
        <v>151</v>
      </c>
      <c r="Q39" s="51" t="s">
        <v>152</v>
      </c>
      <c r="R39" s="51" t="s">
        <v>147</v>
      </c>
    </row>
    <row r="40" spans="1:18" x14ac:dyDescent="0.35">
      <c r="A40" s="51" t="s">
        <v>126</v>
      </c>
      <c r="B40" s="51" t="s">
        <v>127</v>
      </c>
      <c r="C40" s="51" t="s">
        <v>128</v>
      </c>
      <c r="D40" s="51" t="s">
        <v>144</v>
      </c>
      <c r="E40" s="51" t="s">
        <v>130</v>
      </c>
      <c r="F40" s="52">
        <v>44013</v>
      </c>
      <c r="G40" s="52">
        <v>44742</v>
      </c>
      <c r="H40" s="51" t="s">
        <v>146</v>
      </c>
      <c r="I40" s="51" t="s">
        <v>147</v>
      </c>
      <c r="J40" s="51" t="s">
        <v>148</v>
      </c>
      <c r="K40" s="51" t="s">
        <v>134</v>
      </c>
      <c r="L40" s="53">
        <v>3842</v>
      </c>
      <c r="M40" s="54">
        <f t="shared" si="0"/>
        <v>44.330769230769228</v>
      </c>
      <c r="N40" s="51" t="s">
        <v>153</v>
      </c>
      <c r="O40" s="51" t="s">
        <v>154</v>
      </c>
      <c r="P40" s="51" t="s">
        <v>151</v>
      </c>
      <c r="Q40" s="51" t="s">
        <v>152</v>
      </c>
      <c r="R40" s="51" t="s">
        <v>147</v>
      </c>
    </row>
    <row r="41" spans="1:18" x14ac:dyDescent="0.35">
      <c r="A41" s="51" t="s">
        <v>126</v>
      </c>
      <c r="B41" s="51" t="s">
        <v>127</v>
      </c>
      <c r="C41" s="51" t="s">
        <v>128</v>
      </c>
      <c r="D41" s="51" t="s">
        <v>144</v>
      </c>
      <c r="E41" s="51" t="s">
        <v>130</v>
      </c>
      <c r="F41" s="52">
        <v>44013</v>
      </c>
      <c r="G41" s="52">
        <v>44742</v>
      </c>
      <c r="H41" s="51" t="s">
        <v>155</v>
      </c>
      <c r="I41" s="51" t="s">
        <v>147</v>
      </c>
      <c r="J41" s="51" t="s">
        <v>148</v>
      </c>
      <c r="K41" s="51" t="s">
        <v>134</v>
      </c>
      <c r="L41" s="53">
        <v>3842</v>
      </c>
      <c r="M41" s="54">
        <f t="shared" si="0"/>
        <v>44.330769230769228</v>
      </c>
      <c r="N41" s="51" t="s">
        <v>153</v>
      </c>
      <c r="O41" s="51" t="s">
        <v>154</v>
      </c>
      <c r="P41" s="51" t="s">
        <v>151</v>
      </c>
      <c r="Q41" s="51" t="s">
        <v>152</v>
      </c>
      <c r="R41" s="51" t="s">
        <v>147</v>
      </c>
    </row>
    <row r="42" spans="1:18" x14ac:dyDescent="0.35">
      <c r="A42" s="51" t="s">
        <v>126</v>
      </c>
      <c r="B42" s="51" t="s">
        <v>127</v>
      </c>
      <c r="C42" s="51" t="s">
        <v>128</v>
      </c>
      <c r="D42" s="51" t="s">
        <v>144</v>
      </c>
      <c r="E42" s="51" t="s">
        <v>130</v>
      </c>
      <c r="F42" s="52">
        <v>44743</v>
      </c>
      <c r="G42" s="52">
        <v>45107</v>
      </c>
      <c r="H42" s="51" t="s">
        <v>155</v>
      </c>
      <c r="I42" s="51" t="s">
        <v>147</v>
      </c>
      <c r="J42" s="51" t="s">
        <v>148</v>
      </c>
      <c r="K42" s="51" t="s">
        <v>134</v>
      </c>
      <c r="L42" s="53">
        <v>3967</v>
      </c>
      <c r="M42" s="54">
        <f t="shared" si="0"/>
        <v>45.773076923076921</v>
      </c>
      <c r="N42" s="51" t="s">
        <v>153</v>
      </c>
      <c r="O42" s="51" t="s">
        <v>154</v>
      </c>
      <c r="P42" s="51" t="s">
        <v>151</v>
      </c>
      <c r="Q42" s="51" t="s">
        <v>152</v>
      </c>
      <c r="R42" s="51" t="s">
        <v>147</v>
      </c>
    </row>
    <row r="43" spans="1:18" x14ac:dyDescent="0.35">
      <c r="A43" s="51" t="s">
        <v>126</v>
      </c>
      <c r="B43" s="51" t="s">
        <v>127</v>
      </c>
      <c r="C43" s="51" t="s">
        <v>128</v>
      </c>
      <c r="D43" s="51" t="s">
        <v>156</v>
      </c>
      <c r="E43" s="51" t="s">
        <v>130</v>
      </c>
      <c r="F43" s="52">
        <v>45108</v>
      </c>
      <c r="G43" s="52">
        <v>45473</v>
      </c>
      <c r="H43" s="51" t="s">
        <v>155</v>
      </c>
      <c r="I43" s="51" t="s">
        <v>147</v>
      </c>
      <c r="J43" s="51" t="s">
        <v>148</v>
      </c>
      <c r="K43" s="51" t="s">
        <v>134</v>
      </c>
      <c r="L43" s="53">
        <v>4379</v>
      </c>
      <c r="M43" s="54">
        <f t="shared" si="0"/>
        <v>50.526923076923076</v>
      </c>
      <c r="N43" s="51" t="s">
        <v>157</v>
      </c>
      <c r="O43" s="51" t="s">
        <v>158</v>
      </c>
      <c r="P43" s="51" t="s">
        <v>151</v>
      </c>
      <c r="Q43" s="51" t="s">
        <v>152</v>
      </c>
      <c r="R43" s="51" t="s">
        <v>147</v>
      </c>
    </row>
    <row r="44" spans="1:18" x14ac:dyDescent="0.35">
      <c r="A44" s="51" t="s">
        <v>126</v>
      </c>
      <c r="B44" s="51" t="s">
        <v>127</v>
      </c>
      <c r="C44" s="51" t="s">
        <v>128</v>
      </c>
      <c r="D44" s="51" t="s">
        <v>156</v>
      </c>
      <c r="E44" s="51" t="s">
        <v>130</v>
      </c>
      <c r="F44" s="52">
        <v>45474</v>
      </c>
      <c r="G44" s="52">
        <v>2958465</v>
      </c>
      <c r="H44" s="51" t="s">
        <v>155</v>
      </c>
      <c r="I44" s="51" t="s">
        <v>147</v>
      </c>
      <c r="J44" s="51" t="s">
        <v>148</v>
      </c>
      <c r="K44" s="51" t="s">
        <v>134</v>
      </c>
      <c r="L44" s="53">
        <v>4510.5</v>
      </c>
      <c r="M44" s="54">
        <f t="shared" si="0"/>
        <v>52.044230769230772</v>
      </c>
      <c r="N44" s="51" t="s">
        <v>157</v>
      </c>
      <c r="O44" s="51" t="s">
        <v>158</v>
      </c>
      <c r="P44" s="51" t="s">
        <v>151</v>
      </c>
      <c r="Q44" s="51" t="s">
        <v>152</v>
      </c>
      <c r="R44" s="51" t="s">
        <v>147</v>
      </c>
    </row>
    <row r="48" spans="1:18" x14ac:dyDescent="0.35">
      <c r="A48" s="88" t="s">
        <v>174</v>
      </c>
      <c r="B48" s="88" t="s">
        <v>173</v>
      </c>
      <c r="C48" s="88" t="s">
        <v>175</v>
      </c>
    </row>
    <row r="49" spans="1:3" x14ac:dyDescent="0.35">
      <c r="A49" s="89">
        <v>4567.1899999999932</v>
      </c>
      <c r="B49" s="89">
        <v>4525.68</v>
      </c>
      <c r="C49" s="90">
        <f>SUM(A49:B49)</f>
        <v>9092.8699999999935</v>
      </c>
    </row>
    <row r="50" spans="1:3" x14ac:dyDescent="0.35">
      <c r="A50" s="88" t="s">
        <v>164</v>
      </c>
      <c r="B50" s="88" t="s">
        <v>165</v>
      </c>
      <c r="C50" s="88" t="s">
        <v>172</v>
      </c>
    </row>
    <row r="51" spans="1:3" x14ac:dyDescent="0.35">
      <c r="A51" s="89">
        <v>8772.730000000005</v>
      </c>
      <c r="B51" s="89">
        <v>22372.919999999995</v>
      </c>
      <c r="C51" s="90">
        <f>SUM(A51:B51)</f>
        <v>31145.65</v>
      </c>
    </row>
  </sheetData>
  <pageMargins left="0.7" right="0.7" top="0.75" bottom="0.75" header="0.3" footer="0.3"/>
  <pageSetup orientation="portrait" horizontalDpi="1200" verticalDpi="1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46208F3BFCD1B49A06A3D83CC48A321" ma:contentTypeVersion="6" ma:contentTypeDescription="Create a new document." ma:contentTypeScope="" ma:versionID="db71b2fdca0852d7f16230f957703a51">
  <xsd:schema xmlns:xsd="http://www.w3.org/2001/XMLSchema" xmlns:xs="http://www.w3.org/2001/XMLSchema" xmlns:p="http://schemas.microsoft.com/office/2006/metadata/properties" xmlns:ns1="http://schemas.microsoft.com/sharepoint/v3" xmlns:ns2="7d3ea592-5984-45cc-ad72-3e7075d48c95" targetNamespace="http://schemas.microsoft.com/office/2006/metadata/properties" ma:root="true" ma:fieldsID="1c8898de3aa70d0d3c0d93f02cd2e9fd" ns1:_="" ns2:_="">
    <xsd:import namespace="http://schemas.microsoft.com/sharepoint/v3"/>
    <xsd:import namespace="7d3ea592-5984-45cc-ad72-3e7075d48c9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2" nillable="true" ma:displayName="Unified Compliance Policy Properties" ma:hidden="true" ma:internalName="_ip_UnifiedCompliancePolicyProperties">
      <xsd:simpleType>
        <xsd:restriction base="dms:Note"/>
      </xsd:simpleType>
    </xsd:element>
    <xsd:element name="_ip_UnifiedCompliancePolicyUIAction" ma:index="1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3ea592-5984-45cc-ad72-3e7075d48c9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59B7E7B-C059-464E-830B-24CD532806AD}">
  <ds:schemaRefs>
    <ds:schemaRef ds:uri="http://schemas.microsoft.com/office/2006/metadata/properties"/>
    <ds:schemaRef ds:uri="http://schemas.microsoft.com/office/infopath/2007/PartnerControls"/>
    <ds:schemaRef ds:uri="http://schemas.microsoft.com/sharepoint/v3"/>
  </ds:schemaRefs>
</ds:datastoreItem>
</file>

<file path=customXml/itemProps2.xml><?xml version="1.0" encoding="utf-8"?>
<ds:datastoreItem xmlns:ds="http://schemas.openxmlformats.org/officeDocument/2006/customXml" ds:itemID="{A150C1E3-D4FD-4E77-ACBD-F8C4955CD6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d3ea592-5984-45cc-ad72-3e7075d48c9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FCB8161-BA1B-4916-B55D-2B9B6BC03CF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1) Timecards</vt:lpstr>
      <vt:lpstr>2) Leave Slips</vt:lpstr>
      <vt:lpstr>3) Overlaps</vt:lpstr>
      <vt:lpstr>4) PT DSHS Overlap timecodes</vt:lpstr>
      <vt:lpstr>5) Pay Rate Changes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Simpson, Kim (DSHS/FFA/OAS)</dc:creator>
  <cp:lastModifiedBy>Gillis, Jeana (SAO)</cp:lastModifiedBy>
  <dcterms:created xsi:type="dcterms:W3CDTF">2024-08-16T14:03:42Z</dcterms:created>
  <dcterms:modified xsi:type="dcterms:W3CDTF">2025-09-05T16:32:57Z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0x010100F46208F3BFCD1B49A06A3D83CC48A321</vt:lpwstr>
  </property>
  <property fmtid="{D5CDD505-2E9C-101B-9397-08002B2CF9AE}" pid="3" name="NativeLinkConverted">
    <vt:bool>true</vt:bool>
  </property>
</Properties>
</file>